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80" windowWidth="15600" windowHeight="7200" activeTab="1"/>
  </bookViews>
  <sheets>
    <sheet name="POAI CON FUENTES 2012" sheetId="4" r:id="rId1"/>
    <sheet name="RESUMEN  POAI 2012" sheetId="5" r:id="rId2"/>
  </sheets>
  <definedNames>
    <definedName name="_xlnm._FilterDatabase" localSheetId="0" hidden="1">'POAI CON FUENTES 2012'!$A$2:$BF$1038</definedName>
    <definedName name="_xlnm._FilterDatabase" localSheetId="1" hidden="1">'RESUMEN  POAI 2012'!$A$6:$L$419</definedName>
    <definedName name="_xlnm.Print_Area" localSheetId="0">'POAI CON FUENTES 2012'!$A$812:$N$880</definedName>
    <definedName name="_xlnm.Print_Area" localSheetId="1">'RESUMEN  POAI 2012'!$A$1:$K$427</definedName>
    <definedName name="_xlnm.Print_Titles" localSheetId="0">'POAI CON FUENTES 2012'!$2:$2</definedName>
    <definedName name="_xlnm.Print_Titles" localSheetId="1">'RESUMEN  POAI 2012'!$1:$6</definedName>
  </definedNames>
  <calcPr calcId="145621"/>
</workbook>
</file>

<file path=xl/calcChain.xml><?xml version="1.0" encoding="utf-8"?>
<calcChain xmlns="http://schemas.openxmlformats.org/spreadsheetml/2006/main">
  <c r="H181" i="5" l="1"/>
  <c r="K421" i="5"/>
  <c r="J421" i="5"/>
  <c r="I421" i="5"/>
  <c r="H421" i="5" l="1"/>
  <c r="N395" i="4"/>
  <c r="O410" i="4"/>
  <c r="N676" i="4"/>
  <c r="BB673" i="4"/>
  <c r="BA673" i="4"/>
  <c r="AZ673" i="4"/>
  <c r="AY673" i="4"/>
  <c r="AX673" i="4"/>
  <c r="AW673" i="4"/>
  <c r="AV673" i="4"/>
  <c r="AU673" i="4"/>
  <c r="AT673" i="4"/>
  <c r="AS673" i="4"/>
  <c r="AR673" i="4"/>
  <c r="AQ673" i="4"/>
  <c r="AP673" i="4"/>
  <c r="AO673" i="4"/>
  <c r="AN673" i="4"/>
  <c r="AM673" i="4"/>
  <c r="AL673" i="4"/>
  <c r="AK673" i="4"/>
  <c r="AJ673" i="4"/>
  <c r="AI673" i="4"/>
  <c r="AH673" i="4"/>
  <c r="AG673" i="4"/>
  <c r="AF673" i="4"/>
  <c r="AE673" i="4"/>
  <c r="AD673" i="4"/>
  <c r="AC673" i="4"/>
  <c r="AB673" i="4"/>
  <c r="AA673" i="4"/>
  <c r="Z673" i="4"/>
  <c r="Y673" i="4"/>
  <c r="X673" i="4"/>
  <c r="W673" i="4"/>
  <c r="V673" i="4"/>
  <c r="U673" i="4"/>
  <c r="T673" i="4"/>
  <c r="S673" i="4"/>
  <c r="R673" i="4"/>
  <c r="Q673" i="4"/>
  <c r="P673" i="4"/>
  <c r="O676" i="4"/>
  <c r="L719" i="4" l="1"/>
  <c r="O620" i="4"/>
  <c r="O619" i="4"/>
  <c r="BH619" i="4" s="1"/>
  <c r="AM606" i="4"/>
  <c r="AM581" i="4" s="1"/>
  <c r="N601" i="4" l="1"/>
  <c r="N492" i="4"/>
  <c r="O409" i="4" l="1"/>
  <c r="O408" i="4"/>
  <c r="O407" i="4"/>
  <c r="O406" i="4"/>
  <c r="O405" i="4"/>
  <c r="O404" i="4"/>
  <c r="N663" i="4"/>
  <c r="O669" i="4"/>
  <c r="O668" i="4"/>
  <c r="O667" i="4"/>
  <c r="O666" i="4"/>
  <c r="O665" i="4"/>
  <c r="O653" i="4" l="1"/>
  <c r="N654" i="4"/>
  <c r="O658" i="4"/>
  <c r="O657" i="4"/>
  <c r="O656" i="4"/>
  <c r="O655" i="4"/>
  <c r="BB662" i="4"/>
  <c r="BA662" i="4"/>
  <c r="AZ662" i="4"/>
  <c r="AY662" i="4"/>
  <c r="AX662" i="4"/>
  <c r="AW662" i="4"/>
  <c r="AV662" i="4"/>
  <c r="AU662" i="4"/>
  <c r="AT662" i="4"/>
  <c r="AS662" i="4"/>
  <c r="AR662" i="4"/>
  <c r="AQ662" i="4"/>
  <c r="AP662" i="4"/>
  <c r="AO662" i="4"/>
  <c r="AN662" i="4"/>
  <c r="AM662" i="4"/>
  <c r="AL662" i="4"/>
  <c r="AK662" i="4"/>
  <c r="AJ662" i="4"/>
  <c r="AI662" i="4"/>
  <c r="AH662" i="4"/>
  <c r="AG662" i="4"/>
  <c r="AF662" i="4"/>
  <c r="AE662" i="4"/>
  <c r="AD662" i="4"/>
  <c r="AC662" i="4"/>
  <c r="AB662" i="4"/>
  <c r="AA662" i="4"/>
  <c r="Z662" i="4"/>
  <c r="Y662" i="4"/>
  <c r="X662" i="4"/>
  <c r="W662" i="4"/>
  <c r="V662" i="4"/>
  <c r="U662" i="4"/>
  <c r="T662" i="4"/>
  <c r="S662" i="4"/>
  <c r="R662" i="4"/>
  <c r="Q662" i="4"/>
  <c r="P662" i="4"/>
  <c r="BB651" i="4"/>
  <c r="BA651" i="4"/>
  <c r="BA650" i="4" s="1"/>
  <c r="BA649" i="4" s="1"/>
  <c r="BA648" i="4" s="1"/>
  <c r="AZ651" i="4"/>
  <c r="AZ650" i="4" s="1"/>
  <c r="AZ649" i="4" s="1"/>
  <c r="AZ648" i="4" s="1"/>
  <c r="AY651" i="4"/>
  <c r="AX651" i="4"/>
  <c r="AW651" i="4"/>
  <c r="AW650" i="4" s="1"/>
  <c r="AW649" i="4" s="1"/>
  <c r="AW648" i="4" s="1"/>
  <c r="AV651" i="4"/>
  <c r="AV650" i="4" s="1"/>
  <c r="AV649" i="4" s="1"/>
  <c r="AV648" i="4" s="1"/>
  <c r="AU651" i="4"/>
  <c r="AT651" i="4"/>
  <c r="AS651" i="4"/>
  <c r="AS650" i="4" s="1"/>
  <c r="AS649" i="4" s="1"/>
  <c r="AS648" i="4" s="1"/>
  <c r="AR651" i="4"/>
  <c r="AR650" i="4" s="1"/>
  <c r="AR649" i="4" s="1"/>
  <c r="AR648" i="4" s="1"/>
  <c r="AQ651" i="4"/>
  <c r="AP651" i="4"/>
  <c r="AO651" i="4"/>
  <c r="AO650" i="4" s="1"/>
  <c r="AO649" i="4" s="1"/>
  <c r="AO648" i="4" s="1"/>
  <c r="AN651" i="4"/>
  <c r="AN650" i="4" s="1"/>
  <c r="AN649" i="4" s="1"/>
  <c r="AN648" i="4" s="1"/>
  <c r="AM651" i="4"/>
  <c r="AL651" i="4"/>
  <c r="AK651" i="4"/>
  <c r="AK650" i="4" s="1"/>
  <c r="AK649" i="4" s="1"/>
  <c r="AK648" i="4" s="1"/>
  <c r="AJ651" i="4"/>
  <c r="AJ650" i="4" s="1"/>
  <c r="AJ649" i="4" s="1"/>
  <c r="AJ648" i="4" s="1"/>
  <c r="AI651" i="4"/>
  <c r="AH651" i="4"/>
  <c r="AG651" i="4"/>
  <c r="AG650" i="4" s="1"/>
  <c r="AG649" i="4" s="1"/>
  <c r="AG648" i="4" s="1"/>
  <c r="AF651" i="4"/>
  <c r="AF650" i="4" s="1"/>
  <c r="AF649" i="4" s="1"/>
  <c r="AF648" i="4" s="1"/>
  <c r="AE651" i="4"/>
  <c r="AD651" i="4"/>
  <c r="AC651" i="4"/>
  <c r="AC650" i="4" s="1"/>
  <c r="AC649" i="4" s="1"/>
  <c r="AC648" i="4" s="1"/>
  <c r="AB651" i="4"/>
  <c r="AB650" i="4" s="1"/>
  <c r="AB649" i="4" s="1"/>
  <c r="AB648" i="4" s="1"/>
  <c r="AA651" i="4"/>
  <c r="Z651" i="4"/>
  <c r="Y651" i="4"/>
  <c r="Y650" i="4" s="1"/>
  <c r="Y649" i="4" s="1"/>
  <c r="Y648" i="4" s="1"/>
  <c r="X651" i="4"/>
  <c r="X650" i="4" s="1"/>
  <c r="X649" i="4" s="1"/>
  <c r="X648" i="4" s="1"/>
  <c r="W651" i="4"/>
  <c r="V651" i="4"/>
  <c r="U651" i="4"/>
  <c r="U650" i="4" s="1"/>
  <c r="U649" i="4" s="1"/>
  <c r="U648" i="4" s="1"/>
  <c r="T651" i="4"/>
  <c r="T650" i="4" s="1"/>
  <c r="T649" i="4" s="1"/>
  <c r="T648" i="4" s="1"/>
  <c r="S651" i="4"/>
  <c r="R651" i="4"/>
  <c r="Q651" i="4"/>
  <c r="Q650" i="4" s="1"/>
  <c r="Q649" i="4" s="1"/>
  <c r="Q648" i="4" s="1"/>
  <c r="BB650" i="4"/>
  <c r="BB649" i="4" s="1"/>
  <c r="BB648" i="4" s="1"/>
  <c r="AY650" i="4"/>
  <c r="AY649" i="4" s="1"/>
  <c r="AY648" i="4" s="1"/>
  <c r="AX650" i="4"/>
  <c r="AX649" i="4" s="1"/>
  <c r="AX648" i="4" s="1"/>
  <c r="AU650" i="4"/>
  <c r="AU649" i="4" s="1"/>
  <c r="AU648" i="4" s="1"/>
  <c r="AT650" i="4"/>
  <c r="AT649" i="4" s="1"/>
  <c r="AT648" i="4" s="1"/>
  <c r="AQ650" i="4"/>
  <c r="AQ649" i="4" s="1"/>
  <c r="AQ648" i="4" s="1"/>
  <c r="AP650" i="4"/>
  <c r="AP649" i="4" s="1"/>
  <c r="AP648" i="4" s="1"/>
  <c r="AM650" i="4"/>
  <c r="AM649" i="4" s="1"/>
  <c r="AM648" i="4" s="1"/>
  <c r="AL650" i="4"/>
  <c r="AL649" i="4" s="1"/>
  <c r="AL648" i="4" s="1"/>
  <c r="AI650" i="4"/>
  <c r="AI649" i="4" s="1"/>
  <c r="AI648" i="4" s="1"/>
  <c r="AH650" i="4"/>
  <c r="AH649" i="4" s="1"/>
  <c r="AH648" i="4" s="1"/>
  <c r="AE650" i="4"/>
  <c r="AE649" i="4" s="1"/>
  <c r="AE648" i="4" s="1"/>
  <c r="AD650" i="4"/>
  <c r="AD649" i="4" s="1"/>
  <c r="AD648" i="4" s="1"/>
  <c r="AA650" i="4"/>
  <c r="AA649" i="4" s="1"/>
  <c r="AA648" i="4" s="1"/>
  <c r="Z650" i="4"/>
  <c r="Z649" i="4" s="1"/>
  <c r="Z648" i="4" s="1"/>
  <c r="W650" i="4"/>
  <c r="W649" i="4" s="1"/>
  <c r="W648" i="4" s="1"/>
  <c r="V650" i="4"/>
  <c r="V649" i="4" s="1"/>
  <c r="V648" i="4" s="1"/>
  <c r="S650" i="4"/>
  <c r="S649" i="4" s="1"/>
  <c r="S648" i="4" s="1"/>
  <c r="R650" i="4"/>
  <c r="R649" i="4" s="1"/>
  <c r="R648" i="4" s="1"/>
  <c r="P651" i="4"/>
  <c r="P650" i="4" s="1"/>
  <c r="P649" i="4" s="1"/>
  <c r="P648" i="4" s="1"/>
  <c r="O654" i="4"/>
  <c r="BH654" i="4" l="1"/>
  <c r="O652" i="4"/>
  <c r="BH652" i="4" s="1"/>
  <c r="O651" i="4"/>
  <c r="O650" i="4"/>
  <c r="O649" i="4"/>
  <c r="BB685" i="4"/>
  <c r="BA685" i="4"/>
  <c r="AZ685" i="4"/>
  <c r="AY685" i="4"/>
  <c r="AX685" i="4"/>
  <c r="AW685" i="4"/>
  <c r="AV685" i="4"/>
  <c r="AU685" i="4"/>
  <c r="AT685" i="4"/>
  <c r="AS685" i="4"/>
  <c r="AR685" i="4"/>
  <c r="AQ685" i="4"/>
  <c r="AP685" i="4"/>
  <c r="AO685" i="4"/>
  <c r="AN685" i="4"/>
  <c r="AM685" i="4"/>
  <c r="AL685" i="4"/>
  <c r="AK685" i="4"/>
  <c r="AJ685" i="4"/>
  <c r="AI685" i="4"/>
  <c r="AH685" i="4"/>
  <c r="AG685" i="4"/>
  <c r="AF685" i="4"/>
  <c r="AE685" i="4"/>
  <c r="AD685" i="4"/>
  <c r="AC685" i="4"/>
  <c r="AB685" i="4"/>
  <c r="AA685" i="4"/>
  <c r="Z685" i="4"/>
  <c r="Y685" i="4"/>
  <c r="X685" i="4"/>
  <c r="W685" i="4"/>
  <c r="V685" i="4"/>
  <c r="U685" i="4"/>
  <c r="T685" i="4"/>
  <c r="S685" i="4"/>
  <c r="R685" i="4"/>
  <c r="Q685" i="4"/>
  <c r="P685" i="4"/>
  <c r="O691" i="4"/>
  <c r="BH691" i="4" s="1"/>
  <c r="O663" i="4"/>
  <c r="BH663" i="4" s="1"/>
  <c r="N381" i="4"/>
  <c r="O381" i="4"/>
  <c r="N622" i="4"/>
  <c r="N584" i="4"/>
  <c r="N251" i="4"/>
  <c r="AT318" i="4"/>
  <c r="AT317" i="4" s="1"/>
  <c r="BB1031" i="4"/>
  <c r="BB1030" i="4" s="1"/>
  <c r="BB1029" i="4" s="1"/>
  <c r="BB1028" i="4" s="1"/>
  <c r="BA1031" i="4"/>
  <c r="BA1030" i="4" s="1"/>
  <c r="BA1029" i="4" s="1"/>
  <c r="BA1028" i="4" s="1"/>
  <c r="AZ1031" i="4"/>
  <c r="AZ1030" i="4" s="1"/>
  <c r="AZ1029" i="4" s="1"/>
  <c r="AZ1028" i="4" s="1"/>
  <c r="AY1031" i="4"/>
  <c r="AY1030" i="4" s="1"/>
  <c r="AY1029" i="4" s="1"/>
  <c r="AY1028" i="4" s="1"/>
  <c r="AX1031" i="4"/>
  <c r="AX1030" i="4" s="1"/>
  <c r="AX1029" i="4" s="1"/>
  <c r="AX1028" i="4" s="1"/>
  <c r="AW1031" i="4"/>
  <c r="AW1030" i="4" s="1"/>
  <c r="AW1029" i="4" s="1"/>
  <c r="AW1028" i="4" s="1"/>
  <c r="AV1031" i="4"/>
  <c r="AV1030" i="4" s="1"/>
  <c r="AV1029" i="4" s="1"/>
  <c r="AV1028" i="4" s="1"/>
  <c r="AU1031" i="4"/>
  <c r="AU1030" i="4" s="1"/>
  <c r="AU1029" i="4" s="1"/>
  <c r="AU1028" i="4" s="1"/>
  <c r="AT1031" i="4"/>
  <c r="AT1030" i="4" s="1"/>
  <c r="AT1029" i="4" s="1"/>
  <c r="AT1028" i="4" s="1"/>
  <c r="AS1031" i="4"/>
  <c r="AS1030" i="4" s="1"/>
  <c r="AS1029" i="4" s="1"/>
  <c r="AS1028" i="4" s="1"/>
  <c r="AR1031" i="4"/>
  <c r="AR1030" i="4" s="1"/>
  <c r="AR1029" i="4" s="1"/>
  <c r="AR1028" i="4" s="1"/>
  <c r="AQ1031" i="4"/>
  <c r="AQ1030" i="4" s="1"/>
  <c r="AQ1029" i="4" s="1"/>
  <c r="AQ1028" i="4" s="1"/>
  <c r="AP1031" i="4"/>
  <c r="AP1030" i="4" s="1"/>
  <c r="AP1029" i="4" s="1"/>
  <c r="AP1028" i="4" s="1"/>
  <c r="AO1031" i="4"/>
  <c r="AO1030" i="4" s="1"/>
  <c r="AO1029" i="4" s="1"/>
  <c r="AO1028" i="4" s="1"/>
  <c r="AN1031" i="4"/>
  <c r="AN1030" i="4" s="1"/>
  <c r="AN1029" i="4" s="1"/>
  <c r="AN1028" i="4" s="1"/>
  <c r="AM1031" i="4"/>
  <c r="AM1030" i="4" s="1"/>
  <c r="AM1029" i="4" s="1"/>
  <c r="AM1028" i="4" s="1"/>
  <c r="AL1031" i="4"/>
  <c r="AL1030" i="4" s="1"/>
  <c r="AL1029" i="4" s="1"/>
  <c r="AL1028" i="4" s="1"/>
  <c r="AK1031" i="4"/>
  <c r="AK1030" i="4" s="1"/>
  <c r="AK1029" i="4" s="1"/>
  <c r="AK1028" i="4" s="1"/>
  <c r="AJ1031" i="4"/>
  <c r="AJ1030" i="4" s="1"/>
  <c r="AJ1029" i="4" s="1"/>
  <c r="AJ1028" i="4" s="1"/>
  <c r="AI1031" i="4"/>
  <c r="AI1030" i="4" s="1"/>
  <c r="AI1029" i="4" s="1"/>
  <c r="AI1028" i="4" s="1"/>
  <c r="AH1031" i="4"/>
  <c r="AH1030" i="4" s="1"/>
  <c r="AH1029" i="4" s="1"/>
  <c r="AH1028" i="4" s="1"/>
  <c r="AG1031" i="4"/>
  <c r="AG1030" i="4" s="1"/>
  <c r="AG1029" i="4" s="1"/>
  <c r="AG1028" i="4" s="1"/>
  <c r="AF1031" i="4"/>
  <c r="AF1030" i="4" s="1"/>
  <c r="AF1029" i="4" s="1"/>
  <c r="AF1028" i="4" s="1"/>
  <c r="AE1031" i="4"/>
  <c r="AE1030" i="4" s="1"/>
  <c r="AE1029" i="4" s="1"/>
  <c r="AE1028" i="4" s="1"/>
  <c r="AD1031" i="4"/>
  <c r="AD1030" i="4" s="1"/>
  <c r="AD1029" i="4" s="1"/>
  <c r="AD1028" i="4" s="1"/>
  <c r="AC1031" i="4"/>
  <c r="AC1030" i="4" s="1"/>
  <c r="AC1029" i="4" s="1"/>
  <c r="AC1028" i="4" s="1"/>
  <c r="AB1031" i="4"/>
  <c r="AB1030" i="4" s="1"/>
  <c r="AB1029" i="4" s="1"/>
  <c r="AB1028" i="4" s="1"/>
  <c r="AA1031" i="4"/>
  <c r="AA1030" i="4" s="1"/>
  <c r="AA1029" i="4" s="1"/>
  <c r="AA1028" i="4" s="1"/>
  <c r="Z1031" i="4"/>
  <c r="Z1030" i="4" s="1"/>
  <c r="Z1029" i="4" s="1"/>
  <c r="Z1028" i="4" s="1"/>
  <c r="Y1031" i="4"/>
  <c r="Y1030" i="4" s="1"/>
  <c r="Y1029" i="4" s="1"/>
  <c r="Y1028" i="4" s="1"/>
  <c r="X1031" i="4"/>
  <c r="X1030" i="4" s="1"/>
  <c r="X1029" i="4" s="1"/>
  <c r="X1028" i="4" s="1"/>
  <c r="W1031" i="4"/>
  <c r="W1030" i="4" s="1"/>
  <c r="W1029" i="4" s="1"/>
  <c r="W1028" i="4" s="1"/>
  <c r="V1031" i="4"/>
  <c r="V1030" i="4" s="1"/>
  <c r="V1029" i="4" s="1"/>
  <c r="V1028" i="4" s="1"/>
  <c r="U1031" i="4"/>
  <c r="T1031" i="4"/>
  <c r="T1030" i="4" s="1"/>
  <c r="T1029" i="4" s="1"/>
  <c r="T1028" i="4" s="1"/>
  <c r="S1031" i="4"/>
  <c r="S1030" i="4" s="1"/>
  <c r="S1029" i="4" s="1"/>
  <c r="S1028" i="4" s="1"/>
  <c r="R1031" i="4"/>
  <c r="R1030" i="4" s="1"/>
  <c r="R1029" i="4" s="1"/>
  <c r="R1028" i="4" s="1"/>
  <c r="Q1031" i="4"/>
  <c r="Q1030" i="4" s="1"/>
  <c r="Q1029" i="4" s="1"/>
  <c r="Q1028" i="4" s="1"/>
  <c r="P1031" i="4"/>
  <c r="P1030" i="4" s="1"/>
  <c r="P1029" i="4" s="1"/>
  <c r="P1028" i="4" s="1"/>
  <c r="O1033" i="4"/>
  <c r="O1032" i="4"/>
  <c r="BH1032" i="4" s="1"/>
  <c r="BB330" i="4"/>
  <c r="BA330" i="4"/>
  <c r="AZ330" i="4"/>
  <c r="AY330" i="4"/>
  <c r="AX330" i="4"/>
  <c r="AW330" i="4"/>
  <c r="AV330" i="4"/>
  <c r="AU330" i="4"/>
  <c r="AT330" i="4"/>
  <c r="AS330" i="4"/>
  <c r="AR330" i="4"/>
  <c r="AQ330" i="4"/>
  <c r="AP330" i="4"/>
  <c r="AO330" i="4"/>
  <c r="AN330" i="4"/>
  <c r="AM330" i="4"/>
  <c r="AL330" i="4"/>
  <c r="AK330" i="4"/>
  <c r="AJ330" i="4"/>
  <c r="AI330" i="4"/>
  <c r="AH330" i="4"/>
  <c r="AG330" i="4"/>
  <c r="AF330" i="4"/>
  <c r="AE330" i="4"/>
  <c r="AD330" i="4"/>
  <c r="AC330" i="4"/>
  <c r="AB330" i="4"/>
  <c r="AA330" i="4"/>
  <c r="Z330" i="4"/>
  <c r="Y330" i="4"/>
  <c r="X330" i="4"/>
  <c r="W330" i="4"/>
  <c r="V330" i="4"/>
  <c r="U330" i="4"/>
  <c r="T330" i="4"/>
  <c r="S330" i="4"/>
  <c r="R330" i="4"/>
  <c r="Q330" i="4"/>
  <c r="P330" i="4"/>
  <c r="BB745" i="4"/>
  <c r="BA745" i="4"/>
  <c r="AZ745" i="4"/>
  <c r="AY745" i="4"/>
  <c r="AX745" i="4"/>
  <c r="AW745" i="4"/>
  <c r="AV745" i="4"/>
  <c r="AU745" i="4"/>
  <c r="AT745" i="4"/>
  <c r="AS745" i="4"/>
  <c r="AR745" i="4"/>
  <c r="AQ745" i="4"/>
  <c r="AP745" i="4"/>
  <c r="AO745" i="4"/>
  <c r="AN745" i="4"/>
  <c r="AM745" i="4"/>
  <c r="AL745" i="4"/>
  <c r="AK745" i="4"/>
  <c r="AJ745" i="4"/>
  <c r="AI745" i="4"/>
  <c r="AH745" i="4"/>
  <c r="AG745" i="4"/>
  <c r="AF745" i="4"/>
  <c r="AE745" i="4"/>
  <c r="AD745" i="4"/>
  <c r="AC745" i="4"/>
  <c r="AB745" i="4"/>
  <c r="AA745" i="4"/>
  <c r="Z745" i="4"/>
  <c r="Y745" i="4"/>
  <c r="X745" i="4"/>
  <c r="W745" i="4"/>
  <c r="V745" i="4"/>
  <c r="U745" i="4"/>
  <c r="T745" i="4"/>
  <c r="S745" i="4"/>
  <c r="R745" i="4"/>
  <c r="Q745" i="4"/>
  <c r="P745" i="4"/>
  <c r="O335" i="4"/>
  <c r="O333" i="4"/>
  <c r="N333" i="4"/>
  <c r="P380" i="4"/>
  <c r="L715" i="4"/>
  <c r="N713" i="4" s="1"/>
  <c r="N716" i="4"/>
  <c r="N485" i="4"/>
  <c r="L934" i="4"/>
  <c r="N932" i="4" s="1"/>
  <c r="N978" i="4"/>
  <c r="O750" i="4"/>
  <c r="N750" i="4"/>
  <c r="O674" i="4"/>
  <c r="O775" i="4"/>
  <c r="N775" i="4"/>
  <c r="K1053" i="4"/>
  <c r="N465" i="4"/>
  <c r="N417" i="4"/>
  <c r="O553" i="4"/>
  <c r="BH553" i="4" s="1"/>
  <c r="N557" i="4"/>
  <c r="L1053" i="4"/>
  <c r="AS889" i="4"/>
  <c r="AS888" i="4" s="1"/>
  <c r="BB1034" i="4"/>
  <c r="BA1034" i="4"/>
  <c r="AZ1034" i="4"/>
  <c r="AY1034" i="4"/>
  <c r="AX1034" i="4"/>
  <c r="AW1034" i="4"/>
  <c r="AV1034" i="4"/>
  <c r="AU1034" i="4"/>
  <c r="AT1034" i="4"/>
  <c r="AS1034" i="4"/>
  <c r="AR1034" i="4"/>
  <c r="AQ1034" i="4"/>
  <c r="AP1034" i="4"/>
  <c r="AO1034" i="4"/>
  <c r="AN1034" i="4"/>
  <c r="AM1034" i="4"/>
  <c r="AL1034" i="4"/>
  <c r="AK1034" i="4"/>
  <c r="AJ1034" i="4"/>
  <c r="AI1034" i="4"/>
  <c r="AH1034" i="4"/>
  <c r="AG1034" i="4"/>
  <c r="AF1034" i="4"/>
  <c r="AE1034" i="4"/>
  <c r="AD1034" i="4"/>
  <c r="AC1034" i="4"/>
  <c r="AB1034" i="4"/>
  <c r="AA1034" i="4"/>
  <c r="Z1034" i="4"/>
  <c r="Y1034" i="4"/>
  <c r="X1034" i="4"/>
  <c r="W1034" i="4"/>
  <c r="V1034" i="4"/>
  <c r="U1034" i="4"/>
  <c r="T1034" i="4"/>
  <c r="S1034" i="4"/>
  <c r="R1034" i="4"/>
  <c r="Q1034" i="4"/>
  <c r="P1034" i="4"/>
  <c r="O1037" i="4"/>
  <c r="O1035" i="4"/>
  <c r="N893" i="4"/>
  <c r="N895" i="4"/>
  <c r="O896" i="4"/>
  <c r="O895" i="4"/>
  <c r="N1037" i="4"/>
  <c r="N1035" i="4"/>
  <c r="P538" i="4"/>
  <c r="P525" i="4" s="1"/>
  <c r="L539" i="4"/>
  <c r="N538" i="4" s="1"/>
  <c r="N523" i="4"/>
  <c r="O546" i="4"/>
  <c r="BH546" i="4" s="1"/>
  <c r="BB525" i="4"/>
  <c r="BA525" i="4"/>
  <c r="AZ525" i="4"/>
  <c r="AY525" i="4"/>
  <c r="AX525" i="4"/>
  <c r="AW525" i="4"/>
  <c r="AV525" i="4"/>
  <c r="AU525" i="4"/>
  <c r="AT525" i="4"/>
  <c r="AS525" i="4"/>
  <c r="AR525" i="4"/>
  <c r="AQ525" i="4"/>
  <c r="AP525" i="4"/>
  <c r="AO525" i="4"/>
  <c r="AN525" i="4"/>
  <c r="AM525" i="4"/>
  <c r="AL525" i="4"/>
  <c r="AK525" i="4"/>
  <c r="AJ525" i="4"/>
  <c r="AI525" i="4"/>
  <c r="AH525" i="4"/>
  <c r="AG525" i="4"/>
  <c r="AF525" i="4"/>
  <c r="AE525" i="4"/>
  <c r="AD525" i="4"/>
  <c r="AC525" i="4"/>
  <c r="AB525" i="4"/>
  <c r="AA525" i="4"/>
  <c r="Z525" i="4"/>
  <c r="Y525" i="4"/>
  <c r="X525" i="4"/>
  <c r="W525" i="4"/>
  <c r="V525" i="4"/>
  <c r="U525" i="4"/>
  <c r="T525" i="4"/>
  <c r="S525" i="4"/>
  <c r="R525" i="4"/>
  <c r="Q525" i="4"/>
  <c r="O548" i="4"/>
  <c r="O547" i="4"/>
  <c r="L870" i="4"/>
  <c r="L863" i="4"/>
  <c r="L861" i="4"/>
  <c r="L859" i="4"/>
  <c r="L858" i="4"/>
  <c r="L856" i="4"/>
  <c r="L855" i="4"/>
  <c r="L850" i="4"/>
  <c r="L848" i="4"/>
  <c r="L847" i="4"/>
  <c r="L845" i="4"/>
  <c r="L844" i="4"/>
  <c r="L834" i="4"/>
  <c r="L832" i="4"/>
  <c r="L111" i="4"/>
  <c r="L101" i="4"/>
  <c r="L99" i="4"/>
  <c r="L97" i="4"/>
  <c r="L96" i="4"/>
  <c r="L94" i="4"/>
  <c r="L93" i="4"/>
  <c r="L91" i="4"/>
  <c r="O87" i="4"/>
  <c r="BH87" i="4" s="1"/>
  <c r="L89" i="4"/>
  <c r="L88" i="4"/>
  <c r="L86" i="4"/>
  <c r="L85" i="4"/>
  <c r="L78" i="4"/>
  <c r="O75" i="4"/>
  <c r="BH75" i="4" s="1"/>
  <c r="L76" i="4"/>
  <c r="O785" i="4"/>
  <c r="O786" i="4"/>
  <c r="BH786" i="4" s="1"/>
  <c r="P783" i="4"/>
  <c r="P760" i="4" s="1"/>
  <c r="P759" i="4" s="1"/>
  <c r="P758" i="4" s="1"/>
  <c r="P757" i="4" s="1"/>
  <c r="Q951" i="4"/>
  <c r="R951" i="4"/>
  <c r="S951" i="4"/>
  <c r="T951" i="4"/>
  <c r="U951" i="4"/>
  <c r="V951" i="4"/>
  <c r="W951" i="4"/>
  <c r="X951" i="4"/>
  <c r="Y951" i="4"/>
  <c r="Z951" i="4"/>
  <c r="AA951" i="4"/>
  <c r="AB951" i="4"/>
  <c r="AC951" i="4"/>
  <c r="AD951" i="4"/>
  <c r="AE951" i="4"/>
  <c r="AF951" i="4"/>
  <c r="AG951" i="4"/>
  <c r="AH951" i="4"/>
  <c r="AI951" i="4"/>
  <c r="AJ951" i="4"/>
  <c r="AK951" i="4"/>
  <c r="AL951" i="4"/>
  <c r="AM951" i="4"/>
  <c r="AN951" i="4"/>
  <c r="AO951" i="4"/>
  <c r="AP951" i="4"/>
  <c r="AQ951" i="4"/>
  <c r="AR951" i="4"/>
  <c r="AS951" i="4"/>
  <c r="AT951" i="4"/>
  <c r="AU951" i="4"/>
  <c r="AV951" i="4"/>
  <c r="AW951" i="4"/>
  <c r="AX951" i="4"/>
  <c r="AY951" i="4"/>
  <c r="AZ951" i="4"/>
  <c r="BA951" i="4"/>
  <c r="BB951" i="4"/>
  <c r="Q931" i="4"/>
  <c r="R931" i="4"/>
  <c r="S931" i="4"/>
  <c r="T931" i="4"/>
  <c r="U931" i="4"/>
  <c r="V931" i="4"/>
  <c r="W931" i="4"/>
  <c r="X931" i="4"/>
  <c r="Y931" i="4"/>
  <c r="Z931" i="4"/>
  <c r="AA931" i="4"/>
  <c r="AB931" i="4"/>
  <c r="AC931" i="4"/>
  <c r="AD931" i="4"/>
  <c r="AE931" i="4"/>
  <c r="AF931" i="4"/>
  <c r="AG931" i="4"/>
  <c r="AH931" i="4"/>
  <c r="AI931" i="4"/>
  <c r="AJ931" i="4"/>
  <c r="AK931" i="4"/>
  <c r="AL931" i="4"/>
  <c r="AM931" i="4"/>
  <c r="AN931" i="4"/>
  <c r="AO931" i="4"/>
  <c r="AP931" i="4"/>
  <c r="AQ931" i="4"/>
  <c r="AR931" i="4"/>
  <c r="AS931" i="4"/>
  <c r="AT931" i="4"/>
  <c r="AU931" i="4"/>
  <c r="AV931" i="4"/>
  <c r="AW931" i="4"/>
  <c r="AX931" i="4"/>
  <c r="AY931" i="4"/>
  <c r="AZ931" i="4"/>
  <c r="BA931" i="4"/>
  <c r="BB931" i="4"/>
  <c r="P931" i="4"/>
  <c r="O949" i="4"/>
  <c r="BH949" i="4" s="1"/>
  <c r="L988" i="4"/>
  <c r="O950" i="4"/>
  <c r="P978" i="4"/>
  <c r="O986" i="4"/>
  <c r="BA270" i="4"/>
  <c r="BA269" i="4" s="1"/>
  <c r="BA268" i="4" s="1"/>
  <c r="BA267" i="4" s="1"/>
  <c r="BA266" i="4" s="1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AQ4" i="4"/>
  <c r="AR4" i="4"/>
  <c r="AS4" i="4"/>
  <c r="AT4" i="4"/>
  <c r="AU4" i="4"/>
  <c r="AV4" i="4"/>
  <c r="AW4" i="4"/>
  <c r="AX4" i="4"/>
  <c r="AY4" i="4"/>
  <c r="AZ4" i="4"/>
  <c r="BA4" i="4"/>
  <c r="AZ270" i="4"/>
  <c r="AZ269" i="4" s="1"/>
  <c r="AZ268" i="4" s="1"/>
  <c r="AZ267" i="4" s="1"/>
  <c r="AZ266" i="4" s="1"/>
  <c r="BB304" i="4"/>
  <c r="BA304" i="4"/>
  <c r="AZ304" i="4"/>
  <c r="AY304" i="4"/>
  <c r="AX304" i="4"/>
  <c r="AW304" i="4"/>
  <c r="AV304" i="4"/>
  <c r="AU304" i="4"/>
  <c r="AT304" i="4"/>
  <c r="AS304" i="4"/>
  <c r="AR304" i="4"/>
  <c r="AQ304" i="4"/>
  <c r="AP304" i="4"/>
  <c r="AO304" i="4"/>
  <c r="AN304" i="4"/>
  <c r="AM304" i="4"/>
  <c r="AL304" i="4"/>
  <c r="AK304" i="4"/>
  <c r="AJ304" i="4"/>
  <c r="AI304" i="4"/>
  <c r="AH304" i="4"/>
  <c r="AG304" i="4"/>
  <c r="AF304" i="4"/>
  <c r="AE304" i="4"/>
  <c r="AD304" i="4"/>
  <c r="AC304" i="4"/>
  <c r="AB304" i="4"/>
  <c r="AA304" i="4"/>
  <c r="Z304" i="4"/>
  <c r="Y304" i="4"/>
  <c r="X304" i="4"/>
  <c r="W304" i="4"/>
  <c r="V304" i="4"/>
  <c r="U304" i="4"/>
  <c r="T304" i="4"/>
  <c r="S304" i="4"/>
  <c r="R304" i="4"/>
  <c r="Q304" i="4"/>
  <c r="P304" i="4"/>
  <c r="AX817" i="4"/>
  <c r="O817" i="4" s="1"/>
  <c r="BH817" i="4" s="1"/>
  <c r="L818" i="4"/>
  <c r="O66" i="4"/>
  <c r="BH66" i="4" s="1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AZ1048" i="4"/>
  <c r="X1050" i="4"/>
  <c r="BA218" i="4"/>
  <c r="AZ218" i="4"/>
  <c r="AY218" i="4"/>
  <c r="AX218" i="4"/>
  <c r="AW218" i="4"/>
  <c r="AV218" i="4"/>
  <c r="AU218" i="4"/>
  <c r="AT218" i="4"/>
  <c r="AS218" i="4"/>
  <c r="AR218" i="4"/>
  <c r="AQ218" i="4"/>
  <c r="AP218" i="4"/>
  <c r="AO218" i="4"/>
  <c r="AN218" i="4"/>
  <c r="AM218" i="4"/>
  <c r="AL218" i="4"/>
  <c r="AK218" i="4"/>
  <c r="AJ218" i="4"/>
  <c r="AH218" i="4"/>
  <c r="AG218" i="4"/>
  <c r="AF218" i="4"/>
  <c r="AE218" i="4"/>
  <c r="AD218" i="4"/>
  <c r="AC218" i="4"/>
  <c r="AB218" i="4"/>
  <c r="AA218" i="4"/>
  <c r="Z218" i="4"/>
  <c r="Y218" i="4"/>
  <c r="X218" i="4"/>
  <c r="W218" i="4"/>
  <c r="V218" i="4"/>
  <c r="U218" i="4"/>
  <c r="T218" i="4"/>
  <c r="S218" i="4"/>
  <c r="R218" i="4"/>
  <c r="Q218" i="4"/>
  <c r="P218" i="4"/>
  <c r="AI218" i="4"/>
  <c r="U388" i="4"/>
  <c r="N351" i="4"/>
  <c r="BB380" i="4"/>
  <c r="BA380" i="4"/>
  <c r="AZ380" i="4"/>
  <c r="AY380" i="4"/>
  <c r="AX380" i="4"/>
  <c r="AW380" i="4"/>
  <c r="AV380" i="4"/>
  <c r="AU380" i="4"/>
  <c r="AT380" i="4"/>
  <c r="AS380" i="4"/>
  <c r="AR380" i="4"/>
  <c r="AQ380" i="4"/>
  <c r="AP380" i="4"/>
  <c r="AO380" i="4"/>
  <c r="AN380" i="4"/>
  <c r="AM380" i="4"/>
  <c r="AL380" i="4"/>
  <c r="AK380" i="4"/>
  <c r="AJ380" i="4"/>
  <c r="AI380" i="4"/>
  <c r="AH380" i="4"/>
  <c r="AG380" i="4"/>
  <c r="AF380" i="4"/>
  <c r="AE380" i="4"/>
  <c r="AD380" i="4"/>
  <c r="AC380" i="4"/>
  <c r="AB380" i="4"/>
  <c r="AA380" i="4"/>
  <c r="Z380" i="4"/>
  <c r="Y380" i="4"/>
  <c r="X380" i="4"/>
  <c r="W380" i="4"/>
  <c r="V380" i="4"/>
  <c r="U380" i="4"/>
  <c r="T380" i="4"/>
  <c r="S380" i="4"/>
  <c r="R380" i="4"/>
  <c r="Q380" i="4"/>
  <c r="BB388" i="4"/>
  <c r="BA388" i="4"/>
  <c r="AZ388" i="4"/>
  <c r="AY388" i="4"/>
  <c r="AX388" i="4"/>
  <c r="AW388" i="4"/>
  <c r="AV388" i="4"/>
  <c r="AU388" i="4"/>
  <c r="AT388" i="4"/>
  <c r="AS388" i="4"/>
  <c r="AR388" i="4"/>
  <c r="AQ388" i="4"/>
  <c r="AP388" i="4"/>
  <c r="AO388" i="4"/>
  <c r="AN388" i="4"/>
  <c r="AM388" i="4"/>
  <c r="AL388" i="4"/>
  <c r="AK388" i="4"/>
  <c r="AJ388" i="4"/>
  <c r="AI388" i="4"/>
  <c r="AH388" i="4"/>
  <c r="AG388" i="4"/>
  <c r="AF388" i="4"/>
  <c r="AE388" i="4"/>
  <c r="AD388" i="4"/>
  <c r="AC388" i="4"/>
  <c r="AB388" i="4"/>
  <c r="AA388" i="4"/>
  <c r="Z388" i="4"/>
  <c r="Y388" i="4"/>
  <c r="X388" i="4"/>
  <c r="W388" i="4"/>
  <c r="V388" i="4"/>
  <c r="T388" i="4"/>
  <c r="S388" i="4"/>
  <c r="R388" i="4"/>
  <c r="Q388" i="4"/>
  <c r="P388" i="4"/>
  <c r="O1027" i="4"/>
  <c r="P1022" i="4"/>
  <c r="P1021" i="4" s="1"/>
  <c r="O1021" i="4" s="1"/>
  <c r="BB1016" i="4"/>
  <c r="BB1015" i="4" s="1"/>
  <c r="BA1016" i="4"/>
  <c r="BA1015" i="4" s="1"/>
  <c r="AZ1016" i="4"/>
  <c r="AZ1015" i="4" s="1"/>
  <c r="AY1016" i="4"/>
  <c r="AY1015" i="4" s="1"/>
  <c r="AX1016" i="4"/>
  <c r="AX1015" i="4" s="1"/>
  <c r="AW1016" i="4"/>
  <c r="AW1015" i="4" s="1"/>
  <c r="AV1016" i="4"/>
  <c r="AV1015" i="4" s="1"/>
  <c r="AU1016" i="4"/>
  <c r="AU1015" i="4" s="1"/>
  <c r="AT1016" i="4"/>
  <c r="AT1015" i="4" s="1"/>
  <c r="AS1016" i="4"/>
  <c r="AS1015" i="4" s="1"/>
  <c r="AR1016" i="4"/>
  <c r="AR1015" i="4" s="1"/>
  <c r="AQ1016" i="4"/>
  <c r="AQ1015" i="4" s="1"/>
  <c r="AP1016" i="4"/>
  <c r="AP1015" i="4" s="1"/>
  <c r="AO1016" i="4"/>
  <c r="AO1015" i="4" s="1"/>
  <c r="AN1016" i="4"/>
  <c r="AN1015" i="4" s="1"/>
  <c r="AM1016" i="4"/>
  <c r="AM1015" i="4" s="1"/>
  <c r="AL1016" i="4"/>
  <c r="AL1015" i="4" s="1"/>
  <c r="AK1016" i="4"/>
  <c r="AK1015" i="4" s="1"/>
  <c r="AJ1016" i="4"/>
  <c r="AJ1015" i="4" s="1"/>
  <c r="AI1016" i="4"/>
  <c r="AI1015" i="4" s="1"/>
  <c r="AH1016" i="4"/>
  <c r="AH1015" i="4" s="1"/>
  <c r="AG1016" i="4"/>
  <c r="AG1015" i="4" s="1"/>
  <c r="AF1016" i="4"/>
  <c r="AF1015" i="4" s="1"/>
  <c r="AE1016" i="4"/>
  <c r="AE1015" i="4" s="1"/>
  <c r="AD1016" i="4"/>
  <c r="AD1015" i="4" s="1"/>
  <c r="AC1016" i="4"/>
  <c r="AC1015" i="4" s="1"/>
  <c r="AB1016" i="4"/>
  <c r="AB1015" i="4" s="1"/>
  <c r="AA1016" i="4"/>
  <c r="AA1015" i="4" s="1"/>
  <c r="Z1016" i="4"/>
  <c r="Z1015" i="4" s="1"/>
  <c r="Y1016" i="4"/>
  <c r="Y1015" i="4" s="1"/>
  <c r="X1016" i="4"/>
  <c r="X1015" i="4" s="1"/>
  <c r="W1016" i="4"/>
  <c r="W1015" i="4" s="1"/>
  <c r="V1016" i="4"/>
  <c r="V1015" i="4" s="1"/>
  <c r="U1016" i="4"/>
  <c r="U1015" i="4" s="1"/>
  <c r="T1016" i="4"/>
  <c r="T1015" i="4" s="1"/>
  <c r="S1016" i="4"/>
  <c r="S1015" i="4" s="1"/>
  <c r="R1016" i="4"/>
  <c r="R1015" i="4" s="1"/>
  <c r="Q1016" i="4"/>
  <c r="Q1015" i="4" s="1"/>
  <c r="P1016" i="4"/>
  <c r="P1015" i="4" s="1"/>
  <c r="BB1012" i="4"/>
  <c r="BA1012" i="4"/>
  <c r="AZ1012" i="4"/>
  <c r="AY1012" i="4"/>
  <c r="AX1012" i="4"/>
  <c r="AW1012" i="4"/>
  <c r="AV1012" i="4"/>
  <c r="AU1012" i="4"/>
  <c r="AT1012" i="4"/>
  <c r="AS1012" i="4"/>
  <c r="AR1012" i="4"/>
  <c r="AQ1012" i="4"/>
  <c r="AP1012" i="4"/>
  <c r="AO1012" i="4"/>
  <c r="AN1012" i="4"/>
  <c r="AM1012" i="4"/>
  <c r="AL1012" i="4"/>
  <c r="AK1012" i="4"/>
  <c r="AJ1012" i="4"/>
  <c r="AI1012" i="4"/>
  <c r="AH1012" i="4"/>
  <c r="AG1012" i="4"/>
  <c r="AF1012" i="4"/>
  <c r="AE1012" i="4"/>
  <c r="AD1012" i="4"/>
  <c r="AC1012" i="4"/>
  <c r="AB1012" i="4"/>
  <c r="AA1012" i="4"/>
  <c r="Z1012" i="4"/>
  <c r="Y1012" i="4"/>
  <c r="X1012" i="4"/>
  <c r="W1012" i="4"/>
  <c r="V1012" i="4"/>
  <c r="U1012" i="4"/>
  <c r="T1012" i="4"/>
  <c r="S1012" i="4"/>
  <c r="R1012" i="4"/>
  <c r="Q1012" i="4"/>
  <c r="P1012" i="4"/>
  <c r="BA1008" i="4"/>
  <c r="AZ1008" i="4"/>
  <c r="AY1008" i="4"/>
  <c r="AX1008" i="4"/>
  <c r="AW1008" i="4"/>
  <c r="AV1008" i="4"/>
  <c r="AU1008" i="4"/>
  <c r="AT1008" i="4"/>
  <c r="AS1008" i="4"/>
  <c r="AR1008" i="4"/>
  <c r="AQ1008" i="4"/>
  <c r="AP1008" i="4"/>
  <c r="AO1008" i="4"/>
  <c r="AN1008" i="4"/>
  <c r="AM1008" i="4"/>
  <c r="AL1008" i="4"/>
  <c r="AK1008" i="4"/>
  <c r="AJ1008" i="4"/>
  <c r="AI1008" i="4"/>
  <c r="AH1008" i="4"/>
  <c r="AG1008" i="4"/>
  <c r="AF1008" i="4"/>
  <c r="AE1008" i="4"/>
  <c r="AD1008" i="4"/>
  <c r="AC1008" i="4"/>
  <c r="AB1008" i="4"/>
  <c r="AA1008" i="4"/>
  <c r="Z1008" i="4"/>
  <c r="Y1008" i="4"/>
  <c r="X1008" i="4"/>
  <c r="W1008" i="4"/>
  <c r="V1008" i="4"/>
  <c r="U1008" i="4"/>
  <c r="T1008" i="4"/>
  <c r="S1008" i="4"/>
  <c r="R1008" i="4"/>
  <c r="Q1008" i="4"/>
  <c r="P1008" i="4"/>
  <c r="BB989" i="4"/>
  <c r="BA989" i="4"/>
  <c r="AZ989" i="4"/>
  <c r="AY989" i="4"/>
  <c r="AX989" i="4"/>
  <c r="AW989" i="4"/>
  <c r="AV989" i="4"/>
  <c r="AU989" i="4"/>
  <c r="AT989" i="4"/>
  <c r="AS989" i="4"/>
  <c r="AR989" i="4"/>
  <c r="AQ989" i="4"/>
  <c r="AP989" i="4"/>
  <c r="AO989" i="4"/>
  <c r="AN989" i="4"/>
  <c r="AM989" i="4"/>
  <c r="AL989" i="4"/>
  <c r="AK989" i="4"/>
  <c r="AJ989" i="4"/>
  <c r="AI989" i="4"/>
  <c r="AH989" i="4"/>
  <c r="AG989" i="4"/>
  <c r="AF989" i="4"/>
  <c r="AE989" i="4"/>
  <c r="AD989" i="4"/>
  <c r="AC989" i="4"/>
  <c r="AB989" i="4"/>
  <c r="AA989" i="4"/>
  <c r="Z989" i="4"/>
  <c r="Y989" i="4"/>
  <c r="X989" i="4"/>
  <c r="W989" i="4"/>
  <c r="V989" i="4"/>
  <c r="U989" i="4"/>
  <c r="T989" i="4"/>
  <c r="S989" i="4"/>
  <c r="R989" i="4"/>
  <c r="Q989" i="4"/>
  <c r="P989" i="4"/>
  <c r="BB889" i="4"/>
  <c r="BB888" i="4" s="1"/>
  <c r="BB887" i="4" s="1"/>
  <c r="BB886" i="4" s="1"/>
  <c r="BB885" i="4" s="1"/>
  <c r="BA889" i="4"/>
  <c r="BA888" i="4" s="1"/>
  <c r="BA887" i="4" s="1"/>
  <c r="BA886" i="4" s="1"/>
  <c r="BA885" i="4" s="1"/>
  <c r="AZ889" i="4"/>
  <c r="AZ888" i="4" s="1"/>
  <c r="AZ887" i="4" s="1"/>
  <c r="AZ886" i="4" s="1"/>
  <c r="AZ885" i="4" s="1"/>
  <c r="AY889" i="4"/>
  <c r="AY888" i="4" s="1"/>
  <c r="AY887" i="4" s="1"/>
  <c r="AY886" i="4" s="1"/>
  <c r="AY885" i="4" s="1"/>
  <c r="AX889" i="4"/>
  <c r="AX888" i="4" s="1"/>
  <c r="AX887" i="4" s="1"/>
  <c r="AX886" i="4" s="1"/>
  <c r="AX885" i="4" s="1"/>
  <c r="AW889" i="4"/>
  <c r="AW888" i="4" s="1"/>
  <c r="AW887" i="4" s="1"/>
  <c r="AW886" i="4" s="1"/>
  <c r="AW885" i="4" s="1"/>
  <c r="AV889" i="4"/>
  <c r="AV888" i="4" s="1"/>
  <c r="AV887" i="4" s="1"/>
  <c r="AV886" i="4" s="1"/>
  <c r="AV885" i="4" s="1"/>
  <c r="AU889" i="4"/>
  <c r="AU888" i="4" s="1"/>
  <c r="AU887" i="4" s="1"/>
  <c r="AU886" i="4" s="1"/>
  <c r="AU885" i="4" s="1"/>
  <c r="AT889" i="4"/>
  <c r="AT888" i="4" s="1"/>
  <c r="AT887" i="4" s="1"/>
  <c r="AT886" i="4" s="1"/>
  <c r="AT885" i="4" s="1"/>
  <c r="AR889" i="4"/>
  <c r="AR888" i="4" s="1"/>
  <c r="AR887" i="4" s="1"/>
  <c r="AR886" i="4" s="1"/>
  <c r="AR885" i="4" s="1"/>
  <c r="AQ889" i="4"/>
  <c r="AQ888" i="4" s="1"/>
  <c r="AQ887" i="4" s="1"/>
  <c r="AQ886" i="4" s="1"/>
  <c r="AQ885" i="4" s="1"/>
  <c r="AP889" i="4"/>
  <c r="AP888" i="4" s="1"/>
  <c r="AP887" i="4" s="1"/>
  <c r="AP886" i="4" s="1"/>
  <c r="AP885" i="4" s="1"/>
  <c r="AO889" i="4"/>
  <c r="AO888" i="4" s="1"/>
  <c r="AO887" i="4" s="1"/>
  <c r="AO886" i="4" s="1"/>
  <c r="AO885" i="4" s="1"/>
  <c r="AN889" i="4"/>
  <c r="AN888" i="4" s="1"/>
  <c r="AN887" i="4" s="1"/>
  <c r="AN886" i="4" s="1"/>
  <c r="AN885" i="4" s="1"/>
  <c r="AM889" i="4"/>
  <c r="AM888" i="4" s="1"/>
  <c r="AM887" i="4" s="1"/>
  <c r="AM886" i="4" s="1"/>
  <c r="AM885" i="4" s="1"/>
  <c r="AL889" i="4"/>
  <c r="AL888" i="4" s="1"/>
  <c r="AL887" i="4" s="1"/>
  <c r="AL886" i="4" s="1"/>
  <c r="AL885" i="4" s="1"/>
  <c r="AK889" i="4"/>
  <c r="AK888" i="4" s="1"/>
  <c r="AK887" i="4" s="1"/>
  <c r="AK886" i="4" s="1"/>
  <c r="AK885" i="4" s="1"/>
  <c r="AJ889" i="4"/>
  <c r="AJ888" i="4" s="1"/>
  <c r="AJ887" i="4" s="1"/>
  <c r="AJ886" i="4" s="1"/>
  <c r="AJ885" i="4" s="1"/>
  <c r="AI889" i="4"/>
  <c r="AI888" i="4" s="1"/>
  <c r="AI887" i="4" s="1"/>
  <c r="AI886" i="4" s="1"/>
  <c r="AI885" i="4" s="1"/>
  <c r="AH889" i="4"/>
  <c r="AH888" i="4" s="1"/>
  <c r="AH887" i="4" s="1"/>
  <c r="AH886" i="4" s="1"/>
  <c r="AH885" i="4" s="1"/>
  <c r="AG889" i="4"/>
  <c r="AG888" i="4" s="1"/>
  <c r="AG887" i="4" s="1"/>
  <c r="AG886" i="4" s="1"/>
  <c r="AG885" i="4" s="1"/>
  <c r="AF889" i="4"/>
  <c r="AF888" i="4" s="1"/>
  <c r="AF887" i="4" s="1"/>
  <c r="AF886" i="4" s="1"/>
  <c r="AF885" i="4" s="1"/>
  <c r="AE889" i="4"/>
  <c r="AE888" i="4" s="1"/>
  <c r="AE887" i="4" s="1"/>
  <c r="AE886" i="4" s="1"/>
  <c r="AE885" i="4" s="1"/>
  <c r="AD889" i="4"/>
  <c r="AD888" i="4" s="1"/>
  <c r="AD887" i="4" s="1"/>
  <c r="AD886" i="4" s="1"/>
  <c r="AD885" i="4" s="1"/>
  <c r="AC889" i="4"/>
  <c r="AC888" i="4" s="1"/>
  <c r="AC887" i="4" s="1"/>
  <c r="AC886" i="4" s="1"/>
  <c r="AC885" i="4" s="1"/>
  <c r="AB889" i="4"/>
  <c r="AB888" i="4" s="1"/>
  <c r="AB887" i="4" s="1"/>
  <c r="AB886" i="4" s="1"/>
  <c r="AB885" i="4" s="1"/>
  <c r="AA889" i="4"/>
  <c r="AA888" i="4" s="1"/>
  <c r="AA887" i="4" s="1"/>
  <c r="AA886" i="4" s="1"/>
  <c r="AA885" i="4" s="1"/>
  <c r="Z889" i="4"/>
  <c r="Z888" i="4" s="1"/>
  <c r="Z887" i="4" s="1"/>
  <c r="Z886" i="4" s="1"/>
  <c r="Z885" i="4" s="1"/>
  <c r="Y889" i="4"/>
  <c r="Y888" i="4" s="1"/>
  <c r="Y887" i="4" s="1"/>
  <c r="Y886" i="4" s="1"/>
  <c r="Y885" i="4" s="1"/>
  <c r="X889" i="4"/>
  <c r="X888" i="4" s="1"/>
  <c r="X887" i="4" s="1"/>
  <c r="X886" i="4" s="1"/>
  <c r="X885" i="4" s="1"/>
  <c r="W889" i="4"/>
  <c r="W888" i="4" s="1"/>
  <c r="W887" i="4" s="1"/>
  <c r="W886" i="4" s="1"/>
  <c r="W885" i="4" s="1"/>
  <c r="V889" i="4"/>
  <c r="V888" i="4" s="1"/>
  <c r="V887" i="4" s="1"/>
  <c r="V886" i="4" s="1"/>
  <c r="V885" i="4" s="1"/>
  <c r="U889" i="4"/>
  <c r="U888" i="4" s="1"/>
  <c r="U887" i="4" s="1"/>
  <c r="U886" i="4" s="1"/>
  <c r="U885" i="4" s="1"/>
  <c r="T889" i="4"/>
  <c r="T888" i="4" s="1"/>
  <c r="T887" i="4" s="1"/>
  <c r="T886" i="4" s="1"/>
  <c r="T885" i="4" s="1"/>
  <c r="S889" i="4"/>
  <c r="S888" i="4" s="1"/>
  <c r="S887" i="4" s="1"/>
  <c r="S886" i="4" s="1"/>
  <c r="S885" i="4" s="1"/>
  <c r="R889" i="4"/>
  <c r="R888" i="4" s="1"/>
  <c r="R887" i="4" s="1"/>
  <c r="R886" i="4" s="1"/>
  <c r="R885" i="4" s="1"/>
  <c r="Q889" i="4"/>
  <c r="Q888" i="4" s="1"/>
  <c r="Q887" i="4" s="1"/>
  <c r="Q886" i="4" s="1"/>
  <c r="Q885" i="4" s="1"/>
  <c r="P889" i="4"/>
  <c r="P888" i="4" s="1"/>
  <c r="P887" i="4" s="1"/>
  <c r="P886" i="4" s="1"/>
  <c r="P885" i="4" s="1"/>
  <c r="BB816" i="4"/>
  <c r="BA816" i="4"/>
  <c r="AZ816" i="4"/>
  <c r="AY816" i="4"/>
  <c r="AW816" i="4"/>
  <c r="AV816" i="4"/>
  <c r="AU816" i="4"/>
  <c r="AT816" i="4"/>
  <c r="AS816" i="4"/>
  <c r="AR816" i="4"/>
  <c r="AQ816" i="4"/>
  <c r="AP816" i="4"/>
  <c r="AO816" i="4"/>
  <c r="AN816" i="4"/>
  <c r="AM816" i="4"/>
  <c r="AL816" i="4"/>
  <c r="AK816" i="4"/>
  <c r="AJ816" i="4"/>
  <c r="AI816" i="4"/>
  <c r="AH816" i="4"/>
  <c r="AG816" i="4"/>
  <c r="AF816" i="4"/>
  <c r="AE816" i="4"/>
  <c r="AD816" i="4"/>
  <c r="AC816" i="4"/>
  <c r="AB816" i="4"/>
  <c r="AA816" i="4"/>
  <c r="Z816" i="4"/>
  <c r="Y816" i="4"/>
  <c r="X816" i="4"/>
  <c r="W816" i="4"/>
  <c r="V816" i="4"/>
  <c r="U816" i="4"/>
  <c r="T816" i="4"/>
  <c r="S816" i="4"/>
  <c r="R816" i="4"/>
  <c r="Q816" i="4"/>
  <c r="BB820" i="4"/>
  <c r="BA820" i="4"/>
  <c r="AZ820" i="4"/>
  <c r="AY820" i="4"/>
  <c r="AX820" i="4"/>
  <c r="AW820" i="4"/>
  <c r="AV820" i="4"/>
  <c r="AU820" i="4"/>
  <c r="AT820" i="4"/>
  <c r="AS820" i="4"/>
  <c r="AR820" i="4"/>
  <c r="AQ820" i="4"/>
  <c r="AP820" i="4"/>
  <c r="AO820" i="4"/>
  <c r="AN820" i="4"/>
  <c r="AM820" i="4"/>
  <c r="AL820" i="4"/>
  <c r="AK820" i="4"/>
  <c r="AJ820" i="4"/>
  <c r="AI820" i="4"/>
  <c r="AH820" i="4"/>
  <c r="AG820" i="4"/>
  <c r="AF820" i="4"/>
  <c r="AE820" i="4"/>
  <c r="AD820" i="4"/>
  <c r="AC820" i="4"/>
  <c r="AB820" i="4"/>
  <c r="AA820" i="4"/>
  <c r="Z820" i="4"/>
  <c r="Y820" i="4"/>
  <c r="X820" i="4"/>
  <c r="W820" i="4"/>
  <c r="V820" i="4"/>
  <c r="U820" i="4"/>
  <c r="T820" i="4"/>
  <c r="S820" i="4"/>
  <c r="R820" i="4"/>
  <c r="Q820" i="4"/>
  <c r="P820" i="4"/>
  <c r="P816" i="4"/>
  <c r="BB760" i="4"/>
  <c r="BB759" i="4" s="1"/>
  <c r="BB758" i="4" s="1"/>
  <c r="BB757" i="4" s="1"/>
  <c r="BA760" i="4"/>
  <c r="BA759" i="4" s="1"/>
  <c r="BA758" i="4" s="1"/>
  <c r="BA757" i="4" s="1"/>
  <c r="AZ760" i="4"/>
  <c r="AZ759" i="4" s="1"/>
  <c r="AZ758" i="4" s="1"/>
  <c r="AZ757" i="4" s="1"/>
  <c r="AY760" i="4"/>
  <c r="AY759" i="4" s="1"/>
  <c r="AY758" i="4" s="1"/>
  <c r="AY757" i="4" s="1"/>
  <c r="AX760" i="4"/>
  <c r="AX759" i="4" s="1"/>
  <c r="AX758" i="4" s="1"/>
  <c r="AX757" i="4" s="1"/>
  <c r="AW760" i="4"/>
  <c r="AW759" i="4" s="1"/>
  <c r="AW758" i="4" s="1"/>
  <c r="AW757" i="4" s="1"/>
  <c r="AV760" i="4"/>
  <c r="AV759" i="4" s="1"/>
  <c r="AV758" i="4" s="1"/>
  <c r="AV757" i="4" s="1"/>
  <c r="AU760" i="4"/>
  <c r="AU759" i="4" s="1"/>
  <c r="AU758" i="4" s="1"/>
  <c r="AU757" i="4" s="1"/>
  <c r="AT760" i="4"/>
  <c r="AT759" i="4" s="1"/>
  <c r="AT758" i="4" s="1"/>
  <c r="AT757" i="4" s="1"/>
  <c r="AS760" i="4"/>
  <c r="AS759" i="4" s="1"/>
  <c r="AS758" i="4" s="1"/>
  <c r="AS757" i="4" s="1"/>
  <c r="AR760" i="4"/>
  <c r="AR759" i="4" s="1"/>
  <c r="AR758" i="4" s="1"/>
  <c r="AR757" i="4" s="1"/>
  <c r="AQ760" i="4"/>
  <c r="AQ759" i="4" s="1"/>
  <c r="AQ758" i="4" s="1"/>
  <c r="AQ757" i="4" s="1"/>
  <c r="AP760" i="4"/>
  <c r="AP759" i="4" s="1"/>
  <c r="AP758" i="4" s="1"/>
  <c r="AP757" i="4" s="1"/>
  <c r="AO760" i="4"/>
  <c r="AO759" i="4" s="1"/>
  <c r="AO758" i="4" s="1"/>
  <c r="AO757" i="4" s="1"/>
  <c r="AN760" i="4"/>
  <c r="AN759" i="4" s="1"/>
  <c r="AN758" i="4" s="1"/>
  <c r="AN757" i="4" s="1"/>
  <c r="AM760" i="4"/>
  <c r="AM759" i="4" s="1"/>
  <c r="AM758" i="4" s="1"/>
  <c r="AM757" i="4" s="1"/>
  <c r="AL760" i="4"/>
  <c r="AL759" i="4" s="1"/>
  <c r="AL758" i="4" s="1"/>
  <c r="AL757" i="4" s="1"/>
  <c r="AK760" i="4"/>
  <c r="AK759" i="4" s="1"/>
  <c r="AK758" i="4" s="1"/>
  <c r="AK757" i="4" s="1"/>
  <c r="AJ760" i="4"/>
  <c r="AJ759" i="4" s="1"/>
  <c r="AJ758" i="4" s="1"/>
  <c r="AJ757" i="4" s="1"/>
  <c r="AI760" i="4"/>
  <c r="AI759" i="4" s="1"/>
  <c r="AI758" i="4" s="1"/>
  <c r="AI757" i="4" s="1"/>
  <c r="AH760" i="4"/>
  <c r="AH759" i="4" s="1"/>
  <c r="AH758" i="4" s="1"/>
  <c r="AH757" i="4" s="1"/>
  <c r="AG760" i="4"/>
  <c r="AG759" i="4" s="1"/>
  <c r="AG758" i="4" s="1"/>
  <c r="AG757" i="4" s="1"/>
  <c r="AF760" i="4"/>
  <c r="AF759" i="4" s="1"/>
  <c r="AF758" i="4" s="1"/>
  <c r="AF757" i="4" s="1"/>
  <c r="AE760" i="4"/>
  <c r="AE759" i="4" s="1"/>
  <c r="AE758" i="4" s="1"/>
  <c r="AE757" i="4" s="1"/>
  <c r="AD760" i="4"/>
  <c r="AD759" i="4" s="1"/>
  <c r="AD758" i="4" s="1"/>
  <c r="AD757" i="4" s="1"/>
  <c r="AC760" i="4"/>
  <c r="AC759" i="4" s="1"/>
  <c r="AC758" i="4" s="1"/>
  <c r="AC757" i="4" s="1"/>
  <c r="AB760" i="4"/>
  <c r="AB759" i="4" s="1"/>
  <c r="AB758" i="4" s="1"/>
  <c r="AB757" i="4" s="1"/>
  <c r="AA760" i="4"/>
  <c r="AA759" i="4" s="1"/>
  <c r="AA758" i="4" s="1"/>
  <c r="AA757" i="4" s="1"/>
  <c r="Z760" i="4"/>
  <c r="Z759" i="4" s="1"/>
  <c r="Z758" i="4" s="1"/>
  <c r="Z757" i="4" s="1"/>
  <c r="Y760" i="4"/>
  <c r="Y759" i="4" s="1"/>
  <c r="Y758" i="4" s="1"/>
  <c r="Y757" i="4" s="1"/>
  <c r="X760" i="4"/>
  <c r="X759" i="4" s="1"/>
  <c r="X758" i="4" s="1"/>
  <c r="X757" i="4" s="1"/>
  <c r="W760" i="4"/>
  <c r="W759" i="4" s="1"/>
  <c r="W758" i="4" s="1"/>
  <c r="W757" i="4" s="1"/>
  <c r="V760" i="4"/>
  <c r="V759" i="4" s="1"/>
  <c r="V758" i="4" s="1"/>
  <c r="V757" i="4" s="1"/>
  <c r="U760" i="4"/>
  <c r="U759" i="4" s="1"/>
  <c r="U758" i="4" s="1"/>
  <c r="U757" i="4" s="1"/>
  <c r="T760" i="4"/>
  <c r="T759" i="4" s="1"/>
  <c r="T758" i="4" s="1"/>
  <c r="T757" i="4" s="1"/>
  <c r="S760" i="4"/>
  <c r="S759" i="4" s="1"/>
  <c r="S758" i="4" s="1"/>
  <c r="S757" i="4" s="1"/>
  <c r="R760" i="4"/>
  <c r="R759" i="4" s="1"/>
  <c r="R758" i="4" s="1"/>
  <c r="R757" i="4" s="1"/>
  <c r="Q760" i="4"/>
  <c r="BB752" i="4"/>
  <c r="BA752" i="4"/>
  <c r="AZ752" i="4"/>
  <c r="AY752" i="4"/>
  <c r="AX752" i="4"/>
  <c r="AW752" i="4"/>
  <c r="AV752" i="4"/>
  <c r="AU752" i="4"/>
  <c r="AT752" i="4"/>
  <c r="AS752" i="4"/>
  <c r="AR752" i="4"/>
  <c r="AQ752" i="4"/>
  <c r="AP752" i="4"/>
  <c r="AO752" i="4"/>
  <c r="AN752" i="4"/>
  <c r="AM752" i="4"/>
  <c r="AL752" i="4"/>
  <c r="AK752" i="4"/>
  <c r="AJ752" i="4"/>
  <c r="AI752" i="4"/>
  <c r="AH752" i="4"/>
  <c r="AG752" i="4"/>
  <c r="AF752" i="4"/>
  <c r="AE752" i="4"/>
  <c r="AD752" i="4"/>
  <c r="AC752" i="4"/>
  <c r="AB752" i="4"/>
  <c r="AA752" i="4"/>
  <c r="Z752" i="4"/>
  <c r="Y752" i="4"/>
  <c r="X752" i="4"/>
  <c r="W752" i="4"/>
  <c r="V752" i="4"/>
  <c r="U752" i="4"/>
  <c r="T752" i="4"/>
  <c r="S752" i="4"/>
  <c r="R752" i="4"/>
  <c r="Q752" i="4"/>
  <c r="P752" i="4"/>
  <c r="BB742" i="4"/>
  <c r="BA742" i="4"/>
  <c r="AZ742" i="4"/>
  <c r="AY742" i="4"/>
  <c r="AX742" i="4"/>
  <c r="AW742" i="4"/>
  <c r="AV742" i="4"/>
  <c r="AU742" i="4"/>
  <c r="AT742" i="4"/>
  <c r="AS742" i="4"/>
  <c r="AR742" i="4"/>
  <c r="AQ742" i="4"/>
  <c r="AP742" i="4"/>
  <c r="AO742" i="4"/>
  <c r="AN742" i="4"/>
  <c r="AM742" i="4"/>
  <c r="AL742" i="4"/>
  <c r="AK742" i="4"/>
  <c r="AJ742" i="4"/>
  <c r="AI742" i="4"/>
  <c r="AH742" i="4"/>
  <c r="AG742" i="4"/>
  <c r="AF742" i="4"/>
  <c r="AE742" i="4"/>
  <c r="AD742" i="4"/>
  <c r="AC742" i="4"/>
  <c r="AB742" i="4"/>
  <c r="AA742" i="4"/>
  <c r="Z742" i="4"/>
  <c r="Y742" i="4"/>
  <c r="X742" i="4"/>
  <c r="W742" i="4"/>
  <c r="V742" i="4"/>
  <c r="U742" i="4"/>
  <c r="T742" i="4"/>
  <c r="S742" i="4"/>
  <c r="R742" i="4"/>
  <c r="Q742" i="4"/>
  <c r="P742" i="4"/>
  <c r="BB735" i="4"/>
  <c r="BA735" i="4"/>
  <c r="AZ735" i="4"/>
  <c r="AY735" i="4"/>
  <c r="AX735" i="4"/>
  <c r="AW735" i="4"/>
  <c r="AV735" i="4"/>
  <c r="AU735" i="4"/>
  <c r="AT735" i="4"/>
  <c r="AS735" i="4"/>
  <c r="AR735" i="4"/>
  <c r="AQ735" i="4"/>
  <c r="AP735" i="4"/>
  <c r="AO735" i="4"/>
  <c r="AN735" i="4"/>
  <c r="AM735" i="4"/>
  <c r="AL735" i="4"/>
  <c r="AK735" i="4"/>
  <c r="AJ735" i="4"/>
  <c r="AI735" i="4"/>
  <c r="AH735" i="4"/>
  <c r="AG735" i="4"/>
  <c r="AF735" i="4"/>
  <c r="AE735" i="4"/>
  <c r="AD735" i="4"/>
  <c r="AC735" i="4"/>
  <c r="AB735" i="4"/>
  <c r="AA735" i="4"/>
  <c r="Z735" i="4"/>
  <c r="Y735" i="4"/>
  <c r="X735" i="4"/>
  <c r="W735" i="4"/>
  <c r="V735" i="4"/>
  <c r="U735" i="4"/>
  <c r="T735" i="4"/>
  <c r="S735" i="4"/>
  <c r="R735" i="4"/>
  <c r="Q735" i="4"/>
  <c r="P735" i="4"/>
  <c r="BB728" i="4"/>
  <c r="BA728" i="4"/>
  <c r="AZ728" i="4"/>
  <c r="AY728" i="4"/>
  <c r="AX728" i="4"/>
  <c r="AW728" i="4"/>
  <c r="AV728" i="4"/>
  <c r="AU728" i="4"/>
  <c r="AT728" i="4"/>
  <c r="AS728" i="4"/>
  <c r="AR728" i="4"/>
  <c r="AQ728" i="4"/>
  <c r="AP728" i="4"/>
  <c r="AO728" i="4"/>
  <c r="AN728" i="4"/>
  <c r="AM728" i="4"/>
  <c r="AL728" i="4"/>
  <c r="AK728" i="4"/>
  <c r="AJ728" i="4"/>
  <c r="AI728" i="4"/>
  <c r="AH728" i="4"/>
  <c r="AG728" i="4"/>
  <c r="AF728" i="4"/>
  <c r="AE728" i="4"/>
  <c r="AD728" i="4"/>
  <c r="AC728" i="4"/>
  <c r="AB728" i="4"/>
  <c r="AA728" i="4"/>
  <c r="Z728" i="4"/>
  <c r="Y728" i="4"/>
  <c r="X728" i="4"/>
  <c r="W728" i="4"/>
  <c r="V728" i="4"/>
  <c r="U728" i="4"/>
  <c r="T728" i="4"/>
  <c r="S728" i="4"/>
  <c r="R728" i="4"/>
  <c r="Q728" i="4"/>
  <c r="P728" i="4"/>
  <c r="BB712" i="4"/>
  <c r="BB711" i="4" s="1"/>
  <c r="BB710" i="4" s="1"/>
  <c r="BB709" i="4" s="1"/>
  <c r="BA712" i="4"/>
  <c r="BA711" i="4" s="1"/>
  <c r="BA710" i="4" s="1"/>
  <c r="BA709" i="4" s="1"/>
  <c r="AZ712" i="4"/>
  <c r="AZ711" i="4" s="1"/>
  <c r="AZ710" i="4" s="1"/>
  <c r="AZ709" i="4" s="1"/>
  <c r="AY712" i="4"/>
  <c r="AY711" i="4" s="1"/>
  <c r="AY710" i="4" s="1"/>
  <c r="AY709" i="4" s="1"/>
  <c r="AX712" i="4"/>
  <c r="AX711" i="4" s="1"/>
  <c r="AX710" i="4" s="1"/>
  <c r="AX709" i="4" s="1"/>
  <c r="AW712" i="4"/>
  <c r="AW711" i="4" s="1"/>
  <c r="AW710" i="4" s="1"/>
  <c r="AW709" i="4" s="1"/>
  <c r="AV712" i="4"/>
  <c r="AV711" i="4" s="1"/>
  <c r="AV710" i="4" s="1"/>
  <c r="AV709" i="4" s="1"/>
  <c r="AU712" i="4"/>
  <c r="AU711" i="4" s="1"/>
  <c r="AU710" i="4" s="1"/>
  <c r="AU709" i="4" s="1"/>
  <c r="AT712" i="4"/>
  <c r="AT711" i="4" s="1"/>
  <c r="AT710" i="4" s="1"/>
  <c r="AT709" i="4" s="1"/>
  <c r="AS712" i="4"/>
  <c r="AS711" i="4" s="1"/>
  <c r="AS710" i="4" s="1"/>
  <c r="AS709" i="4" s="1"/>
  <c r="AR712" i="4"/>
  <c r="AR711" i="4" s="1"/>
  <c r="AR710" i="4" s="1"/>
  <c r="AR709" i="4" s="1"/>
  <c r="AQ712" i="4"/>
  <c r="AQ711" i="4" s="1"/>
  <c r="AQ710" i="4" s="1"/>
  <c r="AQ709" i="4" s="1"/>
  <c r="AP712" i="4"/>
  <c r="AP711" i="4" s="1"/>
  <c r="AP710" i="4" s="1"/>
  <c r="AP709" i="4" s="1"/>
  <c r="AO712" i="4"/>
  <c r="AO711" i="4" s="1"/>
  <c r="AO710" i="4" s="1"/>
  <c r="AO709" i="4" s="1"/>
  <c r="AN712" i="4"/>
  <c r="AN711" i="4" s="1"/>
  <c r="AN710" i="4" s="1"/>
  <c r="AN709" i="4" s="1"/>
  <c r="AM712" i="4"/>
  <c r="AM711" i="4" s="1"/>
  <c r="AM710" i="4" s="1"/>
  <c r="AM709" i="4" s="1"/>
  <c r="AL712" i="4"/>
  <c r="AL711" i="4" s="1"/>
  <c r="AL710" i="4" s="1"/>
  <c r="AL709" i="4" s="1"/>
  <c r="AK712" i="4"/>
  <c r="AK711" i="4" s="1"/>
  <c r="AK710" i="4" s="1"/>
  <c r="AK709" i="4" s="1"/>
  <c r="AJ712" i="4"/>
  <c r="AJ711" i="4" s="1"/>
  <c r="AJ710" i="4" s="1"/>
  <c r="AJ709" i="4" s="1"/>
  <c r="AI712" i="4"/>
  <c r="AI711" i="4" s="1"/>
  <c r="AI710" i="4" s="1"/>
  <c r="AI709" i="4" s="1"/>
  <c r="AH712" i="4"/>
  <c r="AH711" i="4" s="1"/>
  <c r="AH710" i="4" s="1"/>
  <c r="AH709" i="4" s="1"/>
  <c r="AG712" i="4"/>
  <c r="AG711" i="4" s="1"/>
  <c r="AG710" i="4" s="1"/>
  <c r="AG709" i="4" s="1"/>
  <c r="AF712" i="4"/>
  <c r="AF711" i="4" s="1"/>
  <c r="AF710" i="4" s="1"/>
  <c r="AF709" i="4" s="1"/>
  <c r="AE712" i="4"/>
  <c r="AE711" i="4" s="1"/>
  <c r="AE710" i="4" s="1"/>
  <c r="AE709" i="4" s="1"/>
  <c r="AD712" i="4"/>
  <c r="AD711" i="4" s="1"/>
  <c r="AD710" i="4" s="1"/>
  <c r="AD709" i="4" s="1"/>
  <c r="AC712" i="4"/>
  <c r="AC711" i="4" s="1"/>
  <c r="AC710" i="4" s="1"/>
  <c r="AC709" i="4" s="1"/>
  <c r="AB712" i="4"/>
  <c r="AB711" i="4" s="1"/>
  <c r="AB710" i="4" s="1"/>
  <c r="AB709" i="4" s="1"/>
  <c r="AA712" i="4"/>
  <c r="AA711" i="4" s="1"/>
  <c r="AA710" i="4" s="1"/>
  <c r="AA709" i="4" s="1"/>
  <c r="Z712" i="4"/>
  <c r="Z711" i="4" s="1"/>
  <c r="Z710" i="4" s="1"/>
  <c r="Z709" i="4" s="1"/>
  <c r="Y712" i="4"/>
  <c r="Y711" i="4" s="1"/>
  <c r="Y710" i="4" s="1"/>
  <c r="Y709" i="4" s="1"/>
  <c r="X712" i="4"/>
  <c r="X711" i="4" s="1"/>
  <c r="X710" i="4" s="1"/>
  <c r="X709" i="4" s="1"/>
  <c r="W712" i="4"/>
  <c r="W711" i="4" s="1"/>
  <c r="W710" i="4" s="1"/>
  <c r="W709" i="4" s="1"/>
  <c r="V712" i="4"/>
  <c r="V711" i="4" s="1"/>
  <c r="V710" i="4" s="1"/>
  <c r="V709" i="4" s="1"/>
  <c r="U712" i="4"/>
  <c r="U711" i="4" s="1"/>
  <c r="U710" i="4" s="1"/>
  <c r="U709" i="4" s="1"/>
  <c r="T712" i="4"/>
  <c r="T711" i="4" s="1"/>
  <c r="T710" i="4" s="1"/>
  <c r="T709" i="4" s="1"/>
  <c r="S712" i="4"/>
  <c r="S711" i="4" s="1"/>
  <c r="S710" i="4" s="1"/>
  <c r="S709" i="4" s="1"/>
  <c r="R712" i="4"/>
  <c r="R711" i="4" s="1"/>
  <c r="R710" i="4" s="1"/>
  <c r="R709" i="4" s="1"/>
  <c r="Q712" i="4"/>
  <c r="Q711" i="4" s="1"/>
  <c r="Q710" i="4" s="1"/>
  <c r="Q709" i="4" s="1"/>
  <c r="P722" i="4"/>
  <c r="O722" i="4" s="1"/>
  <c r="P712" i="4"/>
  <c r="BB700" i="4"/>
  <c r="BB699" i="4" s="1"/>
  <c r="BB698" i="4" s="1"/>
  <c r="BB697" i="4" s="1"/>
  <c r="BA700" i="4"/>
  <c r="BA699" i="4" s="1"/>
  <c r="BA698" i="4" s="1"/>
  <c r="BA697" i="4" s="1"/>
  <c r="AZ700" i="4"/>
  <c r="AZ699" i="4" s="1"/>
  <c r="AZ698" i="4" s="1"/>
  <c r="AZ697" i="4" s="1"/>
  <c r="AY700" i="4"/>
  <c r="AY699" i="4" s="1"/>
  <c r="AY698" i="4" s="1"/>
  <c r="AY697" i="4" s="1"/>
  <c r="AX700" i="4"/>
  <c r="AX699" i="4" s="1"/>
  <c r="AX698" i="4" s="1"/>
  <c r="AX697" i="4" s="1"/>
  <c r="AW700" i="4"/>
  <c r="AW699" i="4" s="1"/>
  <c r="AW698" i="4" s="1"/>
  <c r="AW697" i="4" s="1"/>
  <c r="AV700" i="4"/>
  <c r="AV699" i="4" s="1"/>
  <c r="AV698" i="4" s="1"/>
  <c r="AV697" i="4" s="1"/>
  <c r="AU700" i="4"/>
  <c r="AU699" i="4" s="1"/>
  <c r="AU698" i="4" s="1"/>
  <c r="AU697" i="4" s="1"/>
  <c r="AT700" i="4"/>
  <c r="AT699" i="4" s="1"/>
  <c r="AT698" i="4" s="1"/>
  <c r="AT697" i="4" s="1"/>
  <c r="AS700" i="4"/>
  <c r="AS699" i="4" s="1"/>
  <c r="AS698" i="4" s="1"/>
  <c r="AS697" i="4" s="1"/>
  <c r="AR700" i="4"/>
  <c r="AR699" i="4" s="1"/>
  <c r="AR698" i="4" s="1"/>
  <c r="AR697" i="4" s="1"/>
  <c r="AQ700" i="4"/>
  <c r="AQ699" i="4" s="1"/>
  <c r="AQ698" i="4" s="1"/>
  <c r="AQ697" i="4" s="1"/>
  <c r="AP700" i="4"/>
  <c r="AP699" i="4" s="1"/>
  <c r="AP698" i="4" s="1"/>
  <c r="AP697" i="4" s="1"/>
  <c r="AO700" i="4"/>
  <c r="AO699" i="4" s="1"/>
  <c r="AO698" i="4" s="1"/>
  <c r="AO697" i="4" s="1"/>
  <c r="AN700" i="4"/>
  <c r="AN699" i="4" s="1"/>
  <c r="AN698" i="4" s="1"/>
  <c r="AN697" i="4" s="1"/>
  <c r="AM700" i="4"/>
  <c r="AM699" i="4" s="1"/>
  <c r="AM698" i="4" s="1"/>
  <c r="AM697" i="4" s="1"/>
  <c r="AL700" i="4"/>
  <c r="AL699" i="4" s="1"/>
  <c r="AL698" i="4" s="1"/>
  <c r="AL697" i="4" s="1"/>
  <c r="AK700" i="4"/>
  <c r="AK699" i="4" s="1"/>
  <c r="AK698" i="4" s="1"/>
  <c r="AK697" i="4" s="1"/>
  <c r="AJ700" i="4"/>
  <c r="AJ699" i="4" s="1"/>
  <c r="AJ698" i="4" s="1"/>
  <c r="AJ697" i="4" s="1"/>
  <c r="AI700" i="4"/>
  <c r="AI699" i="4" s="1"/>
  <c r="AI698" i="4" s="1"/>
  <c r="AI697" i="4" s="1"/>
  <c r="AH700" i="4"/>
  <c r="AH699" i="4" s="1"/>
  <c r="AH698" i="4" s="1"/>
  <c r="AH697" i="4" s="1"/>
  <c r="AG700" i="4"/>
  <c r="AG699" i="4" s="1"/>
  <c r="AG698" i="4" s="1"/>
  <c r="AG697" i="4" s="1"/>
  <c r="AF700" i="4"/>
  <c r="AF699" i="4" s="1"/>
  <c r="AF698" i="4" s="1"/>
  <c r="AF697" i="4" s="1"/>
  <c r="AE700" i="4"/>
  <c r="AE699" i="4" s="1"/>
  <c r="AE698" i="4" s="1"/>
  <c r="AE697" i="4" s="1"/>
  <c r="AD700" i="4"/>
  <c r="AD699" i="4" s="1"/>
  <c r="AD698" i="4" s="1"/>
  <c r="AD697" i="4" s="1"/>
  <c r="AC700" i="4"/>
  <c r="AC699" i="4" s="1"/>
  <c r="AC698" i="4" s="1"/>
  <c r="AC697" i="4" s="1"/>
  <c r="AB700" i="4"/>
  <c r="AB699" i="4" s="1"/>
  <c r="AB698" i="4" s="1"/>
  <c r="AB697" i="4" s="1"/>
  <c r="AA700" i="4"/>
  <c r="AA699" i="4" s="1"/>
  <c r="AA698" i="4" s="1"/>
  <c r="AA697" i="4" s="1"/>
  <c r="Z700" i="4"/>
  <c r="Z699" i="4" s="1"/>
  <c r="Z698" i="4" s="1"/>
  <c r="Z697" i="4" s="1"/>
  <c r="Y700" i="4"/>
  <c r="Y699" i="4" s="1"/>
  <c r="Y698" i="4" s="1"/>
  <c r="Y697" i="4" s="1"/>
  <c r="X700" i="4"/>
  <c r="X699" i="4" s="1"/>
  <c r="X698" i="4" s="1"/>
  <c r="X697" i="4" s="1"/>
  <c r="W700" i="4"/>
  <c r="W699" i="4" s="1"/>
  <c r="W698" i="4" s="1"/>
  <c r="W697" i="4" s="1"/>
  <c r="V700" i="4"/>
  <c r="V699" i="4" s="1"/>
  <c r="V698" i="4" s="1"/>
  <c r="V697" i="4" s="1"/>
  <c r="U700" i="4"/>
  <c r="U699" i="4" s="1"/>
  <c r="U698" i="4" s="1"/>
  <c r="U697" i="4" s="1"/>
  <c r="T700" i="4"/>
  <c r="T699" i="4" s="1"/>
  <c r="T698" i="4" s="1"/>
  <c r="T697" i="4" s="1"/>
  <c r="S700" i="4"/>
  <c r="S699" i="4" s="1"/>
  <c r="S698" i="4" s="1"/>
  <c r="S697" i="4" s="1"/>
  <c r="R700" i="4"/>
  <c r="R699" i="4" s="1"/>
  <c r="R698" i="4" s="1"/>
  <c r="R697" i="4" s="1"/>
  <c r="Q700" i="4"/>
  <c r="P700" i="4"/>
  <c r="P699" i="4" s="1"/>
  <c r="P698" i="4" s="1"/>
  <c r="P697" i="4" s="1"/>
  <c r="BB644" i="4"/>
  <c r="BA644" i="4"/>
  <c r="AZ644" i="4"/>
  <c r="AY644" i="4"/>
  <c r="AX644" i="4"/>
  <c r="AW644" i="4"/>
  <c r="AV644" i="4"/>
  <c r="AU644" i="4"/>
  <c r="AT644" i="4"/>
  <c r="AS644" i="4"/>
  <c r="AR644" i="4"/>
  <c r="AQ644" i="4"/>
  <c r="AP644" i="4"/>
  <c r="AO644" i="4"/>
  <c r="AN644" i="4"/>
  <c r="AM644" i="4"/>
  <c r="AL644" i="4"/>
  <c r="AK644" i="4"/>
  <c r="AJ644" i="4"/>
  <c r="AI644" i="4"/>
  <c r="AH644" i="4"/>
  <c r="AG644" i="4"/>
  <c r="AF644" i="4"/>
  <c r="AE644" i="4"/>
  <c r="AD644" i="4"/>
  <c r="AC644" i="4"/>
  <c r="AB644" i="4"/>
  <c r="AA644" i="4"/>
  <c r="Z644" i="4"/>
  <c r="Y644" i="4"/>
  <c r="X644" i="4"/>
  <c r="W644" i="4"/>
  <c r="V644" i="4"/>
  <c r="U644" i="4"/>
  <c r="T644" i="4"/>
  <c r="S644" i="4"/>
  <c r="R644" i="4"/>
  <c r="Q644" i="4"/>
  <c r="BB639" i="4"/>
  <c r="BA639" i="4"/>
  <c r="AZ639" i="4"/>
  <c r="AY639" i="4"/>
  <c r="AX639" i="4"/>
  <c r="AW639" i="4"/>
  <c r="AV639" i="4"/>
  <c r="AU639" i="4"/>
  <c r="AT639" i="4"/>
  <c r="AS639" i="4"/>
  <c r="AR639" i="4"/>
  <c r="AQ639" i="4"/>
  <c r="AP639" i="4"/>
  <c r="AO639" i="4"/>
  <c r="AN639" i="4"/>
  <c r="AM639" i="4"/>
  <c r="AL639" i="4"/>
  <c r="AK639" i="4"/>
  <c r="AJ639" i="4"/>
  <c r="AI639" i="4"/>
  <c r="AH639" i="4"/>
  <c r="AG639" i="4"/>
  <c r="AF639" i="4"/>
  <c r="AE639" i="4"/>
  <c r="AD639" i="4"/>
  <c r="AC639" i="4"/>
  <c r="AB639" i="4"/>
  <c r="AA639" i="4"/>
  <c r="Z639" i="4"/>
  <c r="Y639" i="4"/>
  <c r="X639" i="4"/>
  <c r="W639" i="4"/>
  <c r="V639" i="4"/>
  <c r="U639" i="4"/>
  <c r="T639" i="4"/>
  <c r="S639" i="4"/>
  <c r="R639" i="4"/>
  <c r="Q639" i="4"/>
  <c r="BB636" i="4"/>
  <c r="BA636" i="4"/>
  <c r="AZ636" i="4"/>
  <c r="AY636" i="4"/>
  <c r="AX636" i="4"/>
  <c r="AW636" i="4"/>
  <c r="AV636" i="4"/>
  <c r="AU636" i="4"/>
  <c r="AT636" i="4"/>
  <c r="AS636" i="4"/>
  <c r="AR636" i="4"/>
  <c r="AQ636" i="4"/>
  <c r="AP636" i="4"/>
  <c r="AO636" i="4"/>
  <c r="AN636" i="4"/>
  <c r="AM636" i="4"/>
  <c r="AL636" i="4"/>
  <c r="AK636" i="4"/>
  <c r="AJ636" i="4"/>
  <c r="AI636" i="4"/>
  <c r="AH636" i="4"/>
  <c r="AG636" i="4"/>
  <c r="AF636" i="4"/>
  <c r="AE636" i="4"/>
  <c r="AD636" i="4"/>
  <c r="AC636" i="4"/>
  <c r="AB636" i="4"/>
  <c r="AA636" i="4"/>
  <c r="Z636" i="4"/>
  <c r="Y636" i="4"/>
  <c r="X636" i="4"/>
  <c r="W636" i="4"/>
  <c r="V636" i="4"/>
  <c r="U636" i="4"/>
  <c r="T636" i="4"/>
  <c r="S636" i="4"/>
  <c r="R636" i="4"/>
  <c r="Q636" i="4"/>
  <c r="P644" i="4"/>
  <c r="P639" i="4"/>
  <c r="P636" i="4"/>
  <c r="BB573" i="4"/>
  <c r="BA573" i="4"/>
  <c r="AZ573" i="4"/>
  <c r="AY573" i="4"/>
  <c r="AX573" i="4"/>
  <c r="AW573" i="4"/>
  <c r="AV573" i="4"/>
  <c r="AU573" i="4"/>
  <c r="AT573" i="4"/>
  <c r="AS573" i="4"/>
  <c r="AR573" i="4"/>
  <c r="AQ573" i="4"/>
  <c r="AP573" i="4"/>
  <c r="AO573" i="4"/>
  <c r="AN573" i="4"/>
  <c r="AM573" i="4"/>
  <c r="AL573" i="4"/>
  <c r="AK573" i="4"/>
  <c r="AJ573" i="4"/>
  <c r="AI573" i="4"/>
  <c r="AH573" i="4"/>
  <c r="AG573" i="4"/>
  <c r="AF573" i="4"/>
  <c r="AE573" i="4"/>
  <c r="AD573" i="4"/>
  <c r="AC573" i="4"/>
  <c r="AB573" i="4"/>
  <c r="AA573" i="4"/>
  <c r="Z573" i="4"/>
  <c r="Y573" i="4"/>
  <c r="X573" i="4"/>
  <c r="W573" i="4"/>
  <c r="V573" i="4"/>
  <c r="U573" i="4"/>
  <c r="T573" i="4"/>
  <c r="S573" i="4"/>
  <c r="R573" i="4"/>
  <c r="Q573" i="4"/>
  <c r="P573" i="4"/>
  <c r="BB626" i="4"/>
  <c r="BA626" i="4"/>
  <c r="AZ626" i="4"/>
  <c r="AY626" i="4"/>
  <c r="AX626" i="4"/>
  <c r="AW626" i="4"/>
  <c r="AV626" i="4"/>
  <c r="AU626" i="4"/>
  <c r="AT626" i="4"/>
  <c r="AS626" i="4"/>
  <c r="AR626" i="4"/>
  <c r="AQ626" i="4"/>
  <c r="AP626" i="4"/>
  <c r="AO626" i="4"/>
  <c r="AN626" i="4"/>
  <c r="AM626" i="4"/>
  <c r="AL626" i="4"/>
  <c r="AK626" i="4"/>
  <c r="AJ626" i="4"/>
  <c r="AI626" i="4"/>
  <c r="AH626" i="4"/>
  <c r="AG626" i="4"/>
  <c r="AF626" i="4"/>
  <c r="AE626" i="4"/>
  <c r="AD626" i="4"/>
  <c r="AC626" i="4"/>
  <c r="AB626" i="4"/>
  <c r="AA626" i="4"/>
  <c r="Z626" i="4"/>
  <c r="Y626" i="4"/>
  <c r="X626" i="4"/>
  <c r="W626" i="4"/>
  <c r="V626" i="4"/>
  <c r="U626" i="4"/>
  <c r="T626" i="4"/>
  <c r="S626" i="4"/>
  <c r="R626" i="4"/>
  <c r="Q626" i="4"/>
  <c r="BB621" i="4"/>
  <c r="BA621" i="4"/>
  <c r="AZ621" i="4"/>
  <c r="AY621" i="4"/>
  <c r="AX621" i="4"/>
  <c r="AW621" i="4"/>
  <c r="AV621" i="4"/>
  <c r="AU621" i="4"/>
  <c r="AT621" i="4"/>
  <c r="AS621" i="4"/>
  <c r="AR621" i="4"/>
  <c r="AQ621" i="4"/>
  <c r="AP621" i="4"/>
  <c r="AO621" i="4"/>
  <c r="AN621" i="4"/>
  <c r="AM621" i="4"/>
  <c r="AL621" i="4"/>
  <c r="AK621" i="4"/>
  <c r="AJ621" i="4"/>
  <c r="AI621" i="4"/>
  <c r="AH621" i="4"/>
  <c r="AG621" i="4"/>
  <c r="AF621" i="4"/>
  <c r="AE621" i="4"/>
  <c r="AD621" i="4"/>
  <c r="AC621" i="4"/>
  <c r="AB621" i="4"/>
  <c r="AA621" i="4"/>
  <c r="Z621" i="4"/>
  <c r="Y621" i="4"/>
  <c r="X621" i="4"/>
  <c r="W621" i="4"/>
  <c r="V621" i="4"/>
  <c r="U621" i="4"/>
  <c r="T621" i="4"/>
  <c r="S621" i="4"/>
  <c r="R621" i="4"/>
  <c r="Q621" i="4"/>
  <c r="BB581" i="4"/>
  <c r="BA581" i="4"/>
  <c r="AZ581" i="4"/>
  <c r="AY581" i="4"/>
  <c r="AX581" i="4"/>
  <c r="AW581" i="4"/>
  <c r="AV581" i="4"/>
  <c r="AU581" i="4"/>
  <c r="AT581" i="4"/>
  <c r="AS581" i="4"/>
  <c r="AR581" i="4"/>
  <c r="AQ581" i="4"/>
  <c r="AP581" i="4"/>
  <c r="AO581" i="4"/>
  <c r="AN581" i="4"/>
  <c r="AL581" i="4"/>
  <c r="AK581" i="4"/>
  <c r="AJ581" i="4"/>
  <c r="AI581" i="4"/>
  <c r="AH581" i="4"/>
  <c r="AG581" i="4"/>
  <c r="AF581" i="4"/>
  <c r="AE581" i="4"/>
  <c r="AD581" i="4"/>
  <c r="AC581" i="4"/>
  <c r="AB581" i="4"/>
  <c r="AA581" i="4"/>
  <c r="Z581" i="4"/>
  <c r="Y581" i="4"/>
  <c r="X581" i="4"/>
  <c r="W581" i="4"/>
  <c r="V581" i="4"/>
  <c r="U581" i="4"/>
  <c r="T581" i="4"/>
  <c r="S581" i="4"/>
  <c r="R581" i="4"/>
  <c r="Q581" i="4"/>
  <c r="P581" i="4"/>
  <c r="P621" i="4"/>
  <c r="P626" i="4"/>
  <c r="BB564" i="4"/>
  <c r="BA564" i="4"/>
  <c r="AZ564" i="4"/>
  <c r="AY564" i="4"/>
  <c r="AX564" i="4"/>
  <c r="AW564" i="4"/>
  <c r="AV564" i="4"/>
  <c r="AU564" i="4"/>
  <c r="AT564" i="4"/>
  <c r="AS564" i="4"/>
  <c r="AR564" i="4"/>
  <c r="AQ564" i="4"/>
  <c r="AP564" i="4"/>
  <c r="AO564" i="4"/>
  <c r="AN564" i="4"/>
  <c r="AM564" i="4"/>
  <c r="AL564" i="4"/>
  <c r="AK564" i="4"/>
  <c r="AJ564" i="4"/>
  <c r="AI564" i="4"/>
  <c r="AH564" i="4"/>
  <c r="AG564" i="4"/>
  <c r="AF564" i="4"/>
  <c r="AE564" i="4"/>
  <c r="AD564" i="4"/>
  <c r="AC564" i="4"/>
  <c r="AB564" i="4"/>
  <c r="AA564" i="4"/>
  <c r="Z564" i="4"/>
  <c r="Y564" i="4"/>
  <c r="X564" i="4"/>
  <c r="W564" i="4"/>
  <c r="V564" i="4"/>
  <c r="U564" i="4"/>
  <c r="T564" i="4"/>
  <c r="S564" i="4"/>
  <c r="R564" i="4"/>
  <c r="Q564" i="4"/>
  <c r="P564" i="4"/>
  <c r="BB520" i="4"/>
  <c r="BA520" i="4"/>
  <c r="AZ520" i="4"/>
  <c r="AY520" i="4"/>
  <c r="AX520" i="4"/>
  <c r="AW520" i="4"/>
  <c r="AV520" i="4"/>
  <c r="AU520" i="4"/>
  <c r="AT520" i="4"/>
  <c r="AS520" i="4"/>
  <c r="AR520" i="4"/>
  <c r="AQ520" i="4"/>
  <c r="AP520" i="4"/>
  <c r="AO520" i="4"/>
  <c r="AN520" i="4"/>
  <c r="AM520" i="4"/>
  <c r="AL520" i="4"/>
  <c r="AK520" i="4"/>
  <c r="AJ520" i="4"/>
  <c r="AI520" i="4"/>
  <c r="AH520" i="4"/>
  <c r="AG520" i="4"/>
  <c r="AF520" i="4"/>
  <c r="AE520" i="4"/>
  <c r="AD520" i="4"/>
  <c r="AC520" i="4"/>
  <c r="AB520" i="4"/>
  <c r="AA520" i="4"/>
  <c r="Z520" i="4"/>
  <c r="Y520" i="4"/>
  <c r="X520" i="4"/>
  <c r="W520" i="4"/>
  <c r="V520" i="4"/>
  <c r="U520" i="4"/>
  <c r="T520" i="4"/>
  <c r="S520" i="4"/>
  <c r="R520" i="4"/>
  <c r="Q520" i="4"/>
  <c r="P520" i="4"/>
  <c r="BB507" i="4"/>
  <c r="BB506" i="4" s="1"/>
  <c r="BB505" i="4" s="1"/>
  <c r="BB504" i="4" s="1"/>
  <c r="BA507" i="4"/>
  <c r="BA506" i="4" s="1"/>
  <c r="BA505" i="4" s="1"/>
  <c r="BA504" i="4" s="1"/>
  <c r="AZ507" i="4"/>
  <c r="AZ506" i="4" s="1"/>
  <c r="AZ505" i="4" s="1"/>
  <c r="AZ504" i="4" s="1"/>
  <c r="AY507" i="4"/>
  <c r="AY506" i="4" s="1"/>
  <c r="AY505" i="4" s="1"/>
  <c r="AY504" i="4" s="1"/>
  <c r="AX507" i="4"/>
  <c r="AX506" i="4" s="1"/>
  <c r="AX505" i="4" s="1"/>
  <c r="AX504" i="4" s="1"/>
  <c r="AW507" i="4"/>
  <c r="AW506" i="4" s="1"/>
  <c r="AW505" i="4" s="1"/>
  <c r="AW504" i="4" s="1"/>
  <c r="AV507" i="4"/>
  <c r="AV506" i="4" s="1"/>
  <c r="AV505" i="4" s="1"/>
  <c r="AV504" i="4" s="1"/>
  <c r="AU507" i="4"/>
  <c r="AU506" i="4" s="1"/>
  <c r="AU505" i="4" s="1"/>
  <c r="AU504" i="4" s="1"/>
  <c r="AT507" i="4"/>
  <c r="AT506" i="4" s="1"/>
  <c r="AT505" i="4" s="1"/>
  <c r="AT504" i="4" s="1"/>
  <c r="AS507" i="4"/>
  <c r="AS506" i="4" s="1"/>
  <c r="AS505" i="4" s="1"/>
  <c r="AS504" i="4" s="1"/>
  <c r="AR507" i="4"/>
  <c r="AR506" i="4" s="1"/>
  <c r="AR505" i="4" s="1"/>
  <c r="AR504" i="4" s="1"/>
  <c r="AQ507" i="4"/>
  <c r="AQ506" i="4" s="1"/>
  <c r="AQ505" i="4" s="1"/>
  <c r="AQ504" i="4" s="1"/>
  <c r="AP507" i="4"/>
  <c r="AP506" i="4" s="1"/>
  <c r="AP505" i="4" s="1"/>
  <c r="AP504" i="4" s="1"/>
  <c r="AO507" i="4"/>
  <c r="AO506" i="4" s="1"/>
  <c r="AO505" i="4" s="1"/>
  <c r="AO504" i="4" s="1"/>
  <c r="AN507" i="4"/>
  <c r="AN506" i="4" s="1"/>
  <c r="AN505" i="4" s="1"/>
  <c r="AN504" i="4" s="1"/>
  <c r="AM507" i="4"/>
  <c r="AM506" i="4" s="1"/>
  <c r="AM505" i="4" s="1"/>
  <c r="AM504" i="4" s="1"/>
  <c r="AL507" i="4"/>
  <c r="AL506" i="4" s="1"/>
  <c r="AL505" i="4" s="1"/>
  <c r="AL504" i="4" s="1"/>
  <c r="AK507" i="4"/>
  <c r="AK506" i="4" s="1"/>
  <c r="AK505" i="4" s="1"/>
  <c r="AK504" i="4" s="1"/>
  <c r="AJ507" i="4"/>
  <c r="AJ506" i="4" s="1"/>
  <c r="AJ505" i="4" s="1"/>
  <c r="AJ504" i="4" s="1"/>
  <c r="AI507" i="4"/>
  <c r="AH507" i="4"/>
  <c r="AH506" i="4" s="1"/>
  <c r="AH505" i="4" s="1"/>
  <c r="AH504" i="4" s="1"/>
  <c r="AG507" i="4"/>
  <c r="AG506" i="4" s="1"/>
  <c r="AG505" i="4" s="1"/>
  <c r="AG504" i="4" s="1"/>
  <c r="AF507" i="4"/>
  <c r="AF506" i="4" s="1"/>
  <c r="AF505" i="4" s="1"/>
  <c r="AF504" i="4" s="1"/>
  <c r="AE507" i="4"/>
  <c r="AE506" i="4" s="1"/>
  <c r="AE505" i="4" s="1"/>
  <c r="AE504" i="4" s="1"/>
  <c r="AD507" i="4"/>
  <c r="AD506" i="4" s="1"/>
  <c r="AD505" i="4" s="1"/>
  <c r="AD504" i="4" s="1"/>
  <c r="AC507" i="4"/>
  <c r="AC506" i="4" s="1"/>
  <c r="AC505" i="4" s="1"/>
  <c r="AC504" i="4" s="1"/>
  <c r="AB507" i="4"/>
  <c r="AB506" i="4" s="1"/>
  <c r="AB505" i="4" s="1"/>
  <c r="AB504" i="4" s="1"/>
  <c r="AA507" i="4"/>
  <c r="AA506" i="4" s="1"/>
  <c r="AA505" i="4" s="1"/>
  <c r="AA504" i="4" s="1"/>
  <c r="Z507" i="4"/>
  <c r="Z506" i="4" s="1"/>
  <c r="Z505" i="4" s="1"/>
  <c r="Z504" i="4" s="1"/>
  <c r="Y507" i="4"/>
  <c r="Y506" i="4" s="1"/>
  <c r="Y505" i="4" s="1"/>
  <c r="Y504" i="4" s="1"/>
  <c r="X507" i="4"/>
  <c r="X506" i="4" s="1"/>
  <c r="X505" i="4" s="1"/>
  <c r="X504" i="4" s="1"/>
  <c r="W507" i="4"/>
  <c r="W506" i="4" s="1"/>
  <c r="W505" i="4" s="1"/>
  <c r="W504" i="4" s="1"/>
  <c r="V507" i="4"/>
  <c r="V506" i="4" s="1"/>
  <c r="V505" i="4" s="1"/>
  <c r="V504" i="4" s="1"/>
  <c r="U507" i="4"/>
  <c r="U506" i="4" s="1"/>
  <c r="U505" i="4" s="1"/>
  <c r="U504" i="4" s="1"/>
  <c r="T507" i="4"/>
  <c r="T506" i="4" s="1"/>
  <c r="T505" i="4" s="1"/>
  <c r="T504" i="4" s="1"/>
  <c r="S507" i="4"/>
  <c r="S506" i="4" s="1"/>
  <c r="S505" i="4" s="1"/>
  <c r="S504" i="4" s="1"/>
  <c r="R507" i="4"/>
  <c r="R506" i="4" s="1"/>
  <c r="R505" i="4" s="1"/>
  <c r="R504" i="4" s="1"/>
  <c r="Q507" i="4"/>
  <c r="Q506" i="4" s="1"/>
  <c r="Q505" i="4" s="1"/>
  <c r="Q504" i="4" s="1"/>
  <c r="P507" i="4"/>
  <c r="P506" i="4" s="1"/>
  <c r="P505" i="4" s="1"/>
  <c r="P504" i="4" s="1"/>
  <c r="BB496" i="4"/>
  <c r="BA496" i="4"/>
  <c r="AZ496" i="4"/>
  <c r="AY496" i="4"/>
  <c r="AX496" i="4"/>
  <c r="AW496" i="4"/>
  <c r="AV496" i="4"/>
  <c r="AU496" i="4"/>
  <c r="AT496" i="4"/>
  <c r="AS496" i="4"/>
  <c r="AR496" i="4"/>
  <c r="AQ496" i="4"/>
  <c r="AP496" i="4"/>
  <c r="AO496" i="4"/>
  <c r="AN496" i="4"/>
  <c r="AM496" i="4"/>
  <c r="AL496" i="4"/>
  <c r="AK496" i="4"/>
  <c r="AJ496" i="4"/>
  <c r="AI496" i="4"/>
  <c r="AH496" i="4"/>
  <c r="AG496" i="4"/>
  <c r="AF496" i="4"/>
  <c r="AE496" i="4"/>
  <c r="AD496" i="4"/>
  <c r="AC496" i="4"/>
  <c r="AB496" i="4"/>
  <c r="AA496" i="4"/>
  <c r="Z496" i="4"/>
  <c r="Y496" i="4"/>
  <c r="X496" i="4"/>
  <c r="W496" i="4"/>
  <c r="V496" i="4"/>
  <c r="U496" i="4"/>
  <c r="T496" i="4"/>
  <c r="S496" i="4"/>
  <c r="R496" i="4"/>
  <c r="Q496" i="4"/>
  <c r="P496" i="4"/>
  <c r="BB491" i="4"/>
  <c r="BA491" i="4"/>
  <c r="AZ491" i="4"/>
  <c r="AY491" i="4"/>
  <c r="AX491" i="4"/>
  <c r="AW491" i="4"/>
  <c r="AV491" i="4"/>
  <c r="AU491" i="4"/>
  <c r="AT491" i="4"/>
  <c r="AS491" i="4"/>
  <c r="AR491" i="4"/>
  <c r="AQ491" i="4"/>
  <c r="AP491" i="4"/>
  <c r="AO491" i="4"/>
  <c r="AN491" i="4"/>
  <c r="AM491" i="4"/>
  <c r="AL491" i="4"/>
  <c r="AK491" i="4"/>
  <c r="AJ491" i="4"/>
  <c r="AI491" i="4"/>
  <c r="AH491" i="4"/>
  <c r="AG491" i="4"/>
  <c r="AF491" i="4"/>
  <c r="AE491" i="4"/>
  <c r="AD491" i="4"/>
  <c r="AC491" i="4"/>
  <c r="AB491" i="4"/>
  <c r="AA491" i="4"/>
  <c r="Z491" i="4"/>
  <c r="Y491" i="4"/>
  <c r="X491" i="4"/>
  <c r="W491" i="4"/>
  <c r="V491" i="4"/>
  <c r="U491" i="4"/>
  <c r="T491" i="4"/>
  <c r="S491" i="4"/>
  <c r="R491" i="4"/>
  <c r="Q491" i="4"/>
  <c r="P491" i="4"/>
  <c r="BB482" i="4"/>
  <c r="BA482" i="4"/>
  <c r="AZ482" i="4"/>
  <c r="AY482" i="4"/>
  <c r="AX482" i="4"/>
  <c r="AW482" i="4"/>
  <c r="AV482" i="4"/>
  <c r="AU482" i="4"/>
  <c r="AT482" i="4"/>
  <c r="AS482" i="4"/>
  <c r="AR482" i="4"/>
  <c r="AQ482" i="4"/>
  <c r="AP482" i="4"/>
  <c r="AO482" i="4"/>
  <c r="AN482" i="4"/>
  <c r="AM482" i="4"/>
  <c r="AL482" i="4"/>
  <c r="AK482" i="4"/>
  <c r="AJ482" i="4"/>
  <c r="AI482" i="4"/>
  <c r="AH482" i="4"/>
  <c r="AG482" i="4"/>
  <c r="AF482" i="4"/>
  <c r="AE482" i="4"/>
  <c r="AD482" i="4"/>
  <c r="AC482" i="4"/>
  <c r="AB482" i="4"/>
  <c r="AA482" i="4"/>
  <c r="Z482" i="4"/>
  <c r="Y482" i="4"/>
  <c r="X482" i="4"/>
  <c r="W482" i="4"/>
  <c r="V482" i="4"/>
  <c r="U482" i="4"/>
  <c r="T482" i="4"/>
  <c r="S482" i="4"/>
  <c r="R482" i="4"/>
  <c r="Q482" i="4"/>
  <c r="P482" i="4"/>
  <c r="BB464" i="4"/>
  <c r="BA464" i="4"/>
  <c r="AZ464" i="4"/>
  <c r="AY464" i="4"/>
  <c r="AX464" i="4"/>
  <c r="AW464" i="4"/>
  <c r="AV464" i="4"/>
  <c r="AU464" i="4"/>
  <c r="AT464" i="4"/>
  <c r="AS464" i="4"/>
  <c r="AR464" i="4"/>
  <c r="AQ464" i="4"/>
  <c r="AP464" i="4"/>
  <c r="AO464" i="4"/>
  <c r="AN464" i="4"/>
  <c r="AM464" i="4"/>
  <c r="AL464" i="4"/>
  <c r="AK464" i="4"/>
  <c r="AJ464" i="4"/>
  <c r="AI464" i="4"/>
  <c r="AH464" i="4"/>
  <c r="AG464" i="4"/>
  <c r="AF464" i="4"/>
  <c r="AE464" i="4"/>
  <c r="AD464" i="4"/>
  <c r="AC464" i="4"/>
  <c r="AB464" i="4"/>
  <c r="AA464" i="4"/>
  <c r="Z464" i="4"/>
  <c r="Y464" i="4"/>
  <c r="X464" i="4"/>
  <c r="W464" i="4"/>
  <c r="V464" i="4"/>
  <c r="U464" i="4"/>
  <c r="T464" i="4"/>
  <c r="S464" i="4"/>
  <c r="R464" i="4"/>
  <c r="Q464" i="4"/>
  <c r="BB467" i="4"/>
  <c r="BA467" i="4"/>
  <c r="AZ467" i="4"/>
  <c r="AY467" i="4"/>
  <c r="AX467" i="4"/>
  <c r="AW467" i="4"/>
  <c r="AV467" i="4"/>
  <c r="AU467" i="4"/>
  <c r="AT467" i="4"/>
  <c r="AS467" i="4"/>
  <c r="AR467" i="4"/>
  <c r="AQ467" i="4"/>
  <c r="AP467" i="4"/>
  <c r="AO467" i="4"/>
  <c r="AN467" i="4"/>
  <c r="AM467" i="4"/>
  <c r="AL467" i="4"/>
  <c r="AK467" i="4"/>
  <c r="AJ467" i="4"/>
  <c r="AI467" i="4"/>
  <c r="AH467" i="4"/>
  <c r="AG467" i="4"/>
  <c r="AF467" i="4"/>
  <c r="AE467" i="4"/>
  <c r="AD467" i="4"/>
  <c r="AC467" i="4"/>
  <c r="AB467" i="4"/>
  <c r="AA467" i="4"/>
  <c r="Z467" i="4"/>
  <c r="Y467" i="4"/>
  <c r="X467" i="4"/>
  <c r="W467" i="4"/>
  <c r="V467" i="4"/>
  <c r="U467" i="4"/>
  <c r="T467" i="4"/>
  <c r="S467" i="4"/>
  <c r="R467" i="4"/>
  <c r="Q467" i="4"/>
  <c r="P467" i="4"/>
  <c r="P464" i="4"/>
  <c r="BB449" i="4"/>
  <c r="BA449" i="4"/>
  <c r="AZ449" i="4"/>
  <c r="AY449" i="4"/>
  <c r="AX449" i="4"/>
  <c r="AW449" i="4"/>
  <c r="AV449" i="4"/>
  <c r="AU449" i="4"/>
  <c r="AT449" i="4"/>
  <c r="AS449" i="4"/>
  <c r="AR449" i="4"/>
  <c r="AQ449" i="4"/>
  <c r="AP449" i="4"/>
  <c r="AO449" i="4"/>
  <c r="AN449" i="4"/>
  <c r="AM449" i="4"/>
  <c r="AL449" i="4"/>
  <c r="AK449" i="4"/>
  <c r="AJ449" i="4"/>
  <c r="AI449" i="4"/>
  <c r="AH449" i="4"/>
  <c r="AG449" i="4"/>
  <c r="AF449" i="4"/>
  <c r="AE449" i="4"/>
  <c r="AD449" i="4"/>
  <c r="AC449" i="4"/>
  <c r="AB449" i="4"/>
  <c r="AA449" i="4"/>
  <c r="Z449" i="4"/>
  <c r="Y449" i="4"/>
  <c r="X449" i="4"/>
  <c r="W449" i="4"/>
  <c r="V449" i="4"/>
  <c r="U449" i="4"/>
  <c r="T449" i="4"/>
  <c r="S449" i="4"/>
  <c r="R449" i="4"/>
  <c r="Q449" i="4"/>
  <c r="BB458" i="4"/>
  <c r="BA458" i="4"/>
  <c r="AZ458" i="4"/>
  <c r="AY458" i="4"/>
  <c r="AX458" i="4"/>
  <c r="AW458" i="4"/>
  <c r="AV458" i="4"/>
  <c r="AU458" i="4"/>
  <c r="AT458" i="4"/>
  <c r="AS458" i="4"/>
  <c r="AR458" i="4"/>
  <c r="AQ458" i="4"/>
  <c r="AP458" i="4"/>
  <c r="AO458" i="4"/>
  <c r="AN458" i="4"/>
  <c r="AM458" i="4"/>
  <c r="AL458" i="4"/>
  <c r="AK458" i="4"/>
  <c r="AJ458" i="4"/>
  <c r="AI458" i="4"/>
  <c r="AH458" i="4"/>
  <c r="AG458" i="4"/>
  <c r="AF458" i="4"/>
  <c r="AE458" i="4"/>
  <c r="AD458" i="4"/>
  <c r="AC458" i="4"/>
  <c r="AB458" i="4"/>
  <c r="AA458" i="4"/>
  <c r="Z458" i="4"/>
  <c r="Y458" i="4"/>
  <c r="X458" i="4"/>
  <c r="W458" i="4"/>
  <c r="V458" i="4"/>
  <c r="U458" i="4"/>
  <c r="T458" i="4"/>
  <c r="S458" i="4"/>
  <c r="R458" i="4"/>
  <c r="Q458" i="4"/>
  <c r="P458" i="4"/>
  <c r="BB453" i="4"/>
  <c r="BA453" i="4"/>
  <c r="AZ453" i="4"/>
  <c r="AY453" i="4"/>
  <c r="AX453" i="4"/>
  <c r="AW453" i="4"/>
  <c r="AV453" i="4"/>
  <c r="AU453" i="4"/>
  <c r="AT453" i="4"/>
  <c r="AS453" i="4"/>
  <c r="AR453" i="4"/>
  <c r="AQ453" i="4"/>
  <c r="AP453" i="4"/>
  <c r="AO453" i="4"/>
  <c r="AN453" i="4"/>
  <c r="AM453" i="4"/>
  <c r="AL453" i="4"/>
  <c r="AK453" i="4"/>
  <c r="AJ453" i="4"/>
  <c r="AI453" i="4"/>
  <c r="AH453" i="4"/>
  <c r="AG453" i="4"/>
  <c r="AF453" i="4"/>
  <c r="AE453" i="4"/>
  <c r="AD453" i="4"/>
  <c r="AC453" i="4"/>
  <c r="AB453" i="4"/>
  <c r="AA453" i="4"/>
  <c r="Z453" i="4"/>
  <c r="Y453" i="4"/>
  <c r="X453" i="4"/>
  <c r="W453" i="4"/>
  <c r="V453" i="4"/>
  <c r="U453" i="4"/>
  <c r="T453" i="4"/>
  <c r="S453" i="4"/>
  <c r="R453" i="4"/>
  <c r="Q453" i="4"/>
  <c r="P453" i="4"/>
  <c r="P449" i="4"/>
  <c r="BB443" i="4"/>
  <c r="BA443" i="4"/>
  <c r="AZ443" i="4"/>
  <c r="AY443" i="4"/>
  <c r="AX443" i="4"/>
  <c r="AW443" i="4"/>
  <c r="AV443" i="4"/>
  <c r="AU443" i="4"/>
  <c r="AT443" i="4"/>
  <c r="AS443" i="4"/>
  <c r="AR443" i="4"/>
  <c r="AQ443" i="4"/>
  <c r="AP443" i="4"/>
  <c r="AO443" i="4"/>
  <c r="AN443" i="4"/>
  <c r="AM443" i="4"/>
  <c r="AL443" i="4"/>
  <c r="AK443" i="4"/>
  <c r="AJ443" i="4"/>
  <c r="AI443" i="4"/>
  <c r="AH443" i="4"/>
  <c r="AG443" i="4"/>
  <c r="AF443" i="4"/>
  <c r="AE443" i="4"/>
  <c r="AD443" i="4"/>
  <c r="AC443" i="4"/>
  <c r="AB443" i="4"/>
  <c r="AA443" i="4"/>
  <c r="Z443" i="4"/>
  <c r="Y443" i="4"/>
  <c r="X443" i="4"/>
  <c r="W443" i="4"/>
  <c r="V443" i="4"/>
  <c r="U443" i="4"/>
  <c r="T443" i="4"/>
  <c r="S443" i="4"/>
  <c r="R443" i="4"/>
  <c r="Q443" i="4"/>
  <c r="P443" i="4"/>
  <c r="BB436" i="4"/>
  <c r="BA436" i="4"/>
  <c r="AZ436" i="4"/>
  <c r="AY436" i="4"/>
  <c r="AX436" i="4"/>
  <c r="AW436" i="4"/>
  <c r="AV436" i="4"/>
  <c r="AU436" i="4"/>
  <c r="AT436" i="4"/>
  <c r="AS436" i="4"/>
  <c r="AR436" i="4"/>
  <c r="AQ436" i="4"/>
  <c r="AP436" i="4"/>
  <c r="AO436" i="4"/>
  <c r="AN436" i="4"/>
  <c r="AM436" i="4"/>
  <c r="AL436" i="4"/>
  <c r="AK436" i="4"/>
  <c r="AJ436" i="4"/>
  <c r="AI436" i="4"/>
  <c r="AH436" i="4"/>
  <c r="AG436" i="4"/>
  <c r="AF436" i="4"/>
  <c r="AE436" i="4"/>
  <c r="AD436" i="4"/>
  <c r="AC436" i="4"/>
  <c r="AB436" i="4"/>
  <c r="AA436" i="4"/>
  <c r="Z436" i="4"/>
  <c r="Y436" i="4"/>
  <c r="X436" i="4"/>
  <c r="W436" i="4"/>
  <c r="V436" i="4"/>
  <c r="U436" i="4"/>
  <c r="T436" i="4"/>
  <c r="S436" i="4"/>
  <c r="R436" i="4"/>
  <c r="Q436" i="4"/>
  <c r="P436" i="4"/>
  <c r="BB428" i="4"/>
  <c r="BA428" i="4"/>
  <c r="AZ428" i="4"/>
  <c r="AY428" i="4"/>
  <c r="AX428" i="4"/>
  <c r="AW428" i="4"/>
  <c r="AV428" i="4"/>
  <c r="AU428" i="4"/>
  <c r="AT428" i="4"/>
  <c r="AS428" i="4"/>
  <c r="AR428" i="4"/>
  <c r="AQ428" i="4"/>
  <c r="AP428" i="4"/>
  <c r="AO428" i="4"/>
  <c r="AN428" i="4"/>
  <c r="AM428" i="4"/>
  <c r="AL428" i="4"/>
  <c r="AK428" i="4"/>
  <c r="AJ428" i="4"/>
  <c r="AI428" i="4"/>
  <c r="AH428" i="4"/>
  <c r="AG428" i="4"/>
  <c r="AF428" i="4"/>
  <c r="AE428" i="4"/>
  <c r="AD428" i="4"/>
  <c r="AC428" i="4"/>
  <c r="AB428" i="4"/>
  <c r="AA428" i="4"/>
  <c r="Z428" i="4"/>
  <c r="Y428" i="4"/>
  <c r="X428" i="4"/>
  <c r="W428" i="4"/>
  <c r="V428" i="4"/>
  <c r="U428" i="4"/>
  <c r="T428" i="4"/>
  <c r="S428" i="4"/>
  <c r="R428" i="4"/>
  <c r="Q428" i="4"/>
  <c r="P428" i="4"/>
  <c r="BB414" i="4"/>
  <c r="BB413" i="4" s="1"/>
  <c r="BA414" i="4"/>
  <c r="BA413" i="4" s="1"/>
  <c r="AZ414" i="4"/>
  <c r="AZ413" i="4" s="1"/>
  <c r="AY414" i="4"/>
  <c r="AY413" i="4" s="1"/>
  <c r="AX414" i="4"/>
  <c r="AX413" i="4" s="1"/>
  <c r="AW414" i="4"/>
  <c r="AW413" i="4" s="1"/>
  <c r="AV414" i="4"/>
  <c r="AV413" i="4" s="1"/>
  <c r="AU414" i="4"/>
  <c r="AU413" i="4" s="1"/>
  <c r="AT414" i="4"/>
  <c r="AT413" i="4" s="1"/>
  <c r="AS414" i="4"/>
  <c r="AS413" i="4" s="1"/>
  <c r="AR414" i="4"/>
  <c r="AR413" i="4" s="1"/>
  <c r="AQ414" i="4"/>
  <c r="AQ413" i="4" s="1"/>
  <c r="AP414" i="4"/>
  <c r="AP413" i="4" s="1"/>
  <c r="AO414" i="4"/>
  <c r="AO413" i="4" s="1"/>
  <c r="AN414" i="4"/>
  <c r="AN413" i="4" s="1"/>
  <c r="AM414" i="4"/>
  <c r="AM413" i="4" s="1"/>
  <c r="AL414" i="4"/>
  <c r="AL413" i="4" s="1"/>
  <c r="AK414" i="4"/>
  <c r="AK413" i="4" s="1"/>
  <c r="AJ414" i="4"/>
  <c r="AJ413" i="4" s="1"/>
  <c r="AI414" i="4"/>
  <c r="AI413" i="4" s="1"/>
  <c r="AH414" i="4"/>
  <c r="AH413" i="4" s="1"/>
  <c r="AG414" i="4"/>
  <c r="AG413" i="4" s="1"/>
  <c r="AF414" i="4"/>
  <c r="AF413" i="4" s="1"/>
  <c r="AE414" i="4"/>
  <c r="AE413" i="4" s="1"/>
  <c r="AD414" i="4"/>
  <c r="AD413" i="4" s="1"/>
  <c r="AC414" i="4"/>
  <c r="AC413" i="4" s="1"/>
  <c r="AB414" i="4"/>
  <c r="AB413" i="4" s="1"/>
  <c r="AA414" i="4"/>
  <c r="AA413" i="4" s="1"/>
  <c r="Z414" i="4"/>
  <c r="Z413" i="4" s="1"/>
  <c r="Y414" i="4"/>
  <c r="Y413" i="4" s="1"/>
  <c r="X414" i="4"/>
  <c r="X413" i="4" s="1"/>
  <c r="W414" i="4"/>
  <c r="W413" i="4" s="1"/>
  <c r="V414" i="4"/>
  <c r="V413" i="4" s="1"/>
  <c r="U414" i="4"/>
  <c r="U413" i="4" s="1"/>
  <c r="T414" i="4"/>
  <c r="T413" i="4" s="1"/>
  <c r="S414" i="4"/>
  <c r="S413" i="4" s="1"/>
  <c r="R414" i="4"/>
  <c r="R413" i="4" s="1"/>
  <c r="Q414" i="4"/>
  <c r="P414" i="4"/>
  <c r="P413" i="4" s="1"/>
  <c r="BB367" i="4"/>
  <c r="BB366" i="4" s="1"/>
  <c r="BA367" i="4"/>
  <c r="BA366" i="4" s="1"/>
  <c r="AZ367" i="4"/>
  <c r="AZ366" i="4" s="1"/>
  <c r="AY367" i="4"/>
  <c r="AY366" i="4" s="1"/>
  <c r="AX367" i="4"/>
  <c r="AX366" i="4" s="1"/>
  <c r="AW367" i="4"/>
  <c r="AW366" i="4" s="1"/>
  <c r="AV367" i="4"/>
  <c r="AV366" i="4" s="1"/>
  <c r="AU367" i="4"/>
  <c r="AU366" i="4" s="1"/>
  <c r="AT367" i="4"/>
  <c r="AT366" i="4" s="1"/>
  <c r="AS367" i="4"/>
  <c r="AS366" i="4" s="1"/>
  <c r="AR367" i="4"/>
  <c r="AR366" i="4" s="1"/>
  <c r="AQ367" i="4"/>
  <c r="AQ366" i="4" s="1"/>
  <c r="AP367" i="4"/>
  <c r="AP366" i="4" s="1"/>
  <c r="AO367" i="4"/>
  <c r="AO366" i="4" s="1"/>
  <c r="AN367" i="4"/>
  <c r="AN366" i="4" s="1"/>
  <c r="AM367" i="4"/>
  <c r="AM366" i="4" s="1"/>
  <c r="AL367" i="4"/>
  <c r="AL366" i="4" s="1"/>
  <c r="AK367" i="4"/>
  <c r="AK366" i="4" s="1"/>
  <c r="AJ367" i="4"/>
  <c r="AJ366" i="4" s="1"/>
  <c r="AI367" i="4"/>
  <c r="AI366" i="4" s="1"/>
  <c r="AH367" i="4"/>
  <c r="AH366" i="4" s="1"/>
  <c r="AG367" i="4"/>
  <c r="AG366" i="4" s="1"/>
  <c r="AF367" i="4"/>
  <c r="AF366" i="4" s="1"/>
  <c r="AE367" i="4"/>
  <c r="AE366" i="4" s="1"/>
  <c r="AD367" i="4"/>
  <c r="AD366" i="4" s="1"/>
  <c r="AC367" i="4"/>
  <c r="AC366" i="4" s="1"/>
  <c r="AB367" i="4"/>
  <c r="AB366" i="4" s="1"/>
  <c r="AA367" i="4"/>
  <c r="AA366" i="4" s="1"/>
  <c r="Z367" i="4"/>
  <c r="Z366" i="4" s="1"/>
  <c r="Y367" i="4"/>
  <c r="Y366" i="4" s="1"/>
  <c r="X367" i="4"/>
  <c r="X366" i="4" s="1"/>
  <c r="W367" i="4"/>
  <c r="W366" i="4" s="1"/>
  <c r="V367" i="4"/>
  <c r="V366" i="4" s="1"/>
  <c r="U367" i="4"/>
  <c r="U366" i="4" s="1"/>
  <c r="T367" i="4"/>
  <c r="T366" i="4" s="1"/>
  <c r="S367" i="4"/>
  <c r="S366" i="4" s="1"/>
  <c r="R367" i="4"/>
  <c r="R366" i="4" s="1"/>
  <c r="Q367" i="4"/>
  <c r="Q366" i="4" s="1"/>
  <c r="P367" i="4"/>
  <c r="P366" i="4" s="1"/>
  <c r="BB344" i="4"/>
  <c r="BB343" i="4" s="1"/>
  <c r="BB342" i="4" s="1"/>
  <c r="BB341" i="4" s="1"/>
  <c r="BA344" i="4"/>
  <c r="BA343" i="4" s="1"/>
  <c r="BA342" i="4" s="1"/>
  <c r="BA341" i="4" s="1"/>
  <c r="AZ344" i="4"/>
  <c r="AZ343" i="4" s="1"/>
  <c r="AZ342" i="4" s="1"/>
  <c r="AZ341" i="4" s="1"/>
  <c r="AY344" i="4"/>
  <c r="AY343" i="4" s="1"/>
  <c r="AY342" i="4" s="1"/>
  <c r="AY341" i="4" s="1"/>
  <c r="AX344" i="4"/>
  <c r="AX343" i="4" s="1"/>
  <c r="AX342" i="4" s="1"/>
  <c r="AX341" i="4" s="1"/>
  <c r="AW344" i="4"/>
  <c r="AW343" i="4" s="1"/>
  <c r="AW342" i="4" s="1"/>
  <c r="AW341" i="4" s="1"/>
  <c r="AV344" i="4"/>
  <c r="AV343" i="4" s="1"/>
  <c r="AV342" i="4" s="1"/>
  <c r="AV341" i="4" s="1"/>
  <c r="AU344" i="4"/>
  <c r="AU343" i="4" s="1"/>
  <c r="AU342" i="4" s="1"/>
  <c r="AU341" i="4" s="1"/>
  <c r="AT344" i="4"/>
  <c r="AT343" i="4" s="1"/>
  <c r="AT342" i="4" s="1"/>
  <c r="AT341" i="4" s="1"/>
  <c r="AS344" i="4"/>
  <c r="AS343" i="4" s="1"/>
  <c r="AS342" i="4" s="1"/>
  <c r="AS341" i="4" s="1"/>
  <c r="AR344" i="4"/>
  <c r="AR343" i="4" s="1"/>
  <c r="AR342" i="4" s="1"/>
  <c r="AR341" i="4" s="1"/>
  <c r="AQ344" i="4"/>
  <c r="AQ343" i="4" s="1"/>
  <c r="AQ342" i="4" s="1"/>
  <c r="AQ341" i="4" s="1"/>
  <c r="AP344" i="4"/>
  <c r="AP343" i="4" s="1"/>
  <c r="AP342" i="4" s="1"/>
  <c r="AP341" i="4" s="1"/>
  <c r="AO344" i="4"/>
  <c r="AO343" i="4" s="1"/>
  <c r="AO342" i="4" s="1"/>
  <c r="AO341" i="4" s="1"/>
  <c r="AN344" i="4"/>
  <c r="AN343" i="4" s="1"/>
  <c r="AN342" i="4" s="1"/>
  <c r="AN341" i="4" s="1"/>
  <c r="AM344" i="4"/>
  <c r="AM343" i="4" s="1"/>
  <c r="AM342" i="4" s="1"/>
  <c r="AM341" i="4" s="1"/>
  <c r="AL344" i="4"/>
  <c r="AL343" i="4" s="1"/>
  <c r="AL342" i="4" s="1"/>
  <c r="AL341" i="4" s="1"/>
  <c r="AK344" i="4"/>
  <c r="AK343" i="4" s="1"/>
  <c r="AK342" i="4" s="1"/>
  <c r="AK341" i="4" s="1"/>
  <c r="AJ344" i="4"/>
  <c r="AJ343" i="4" s="1"/>
  <c r="AJ342" i="4" s="1"/>
  <c r="AJ341" i="4" s="1"/>
  <c r="AI344" i="4"/>
  <c r="AI343" i="4" s="1"/>
  <c r="AI342" i="4" s="1"/>
  <c r="AI341" i="4" s="1"/>
  <c r="AH344" i="4"/>
  <c r="AH343" i="4" s="1"/>
  <c r="AH342" i="4" s="1"/>
  <c r="AH341" i="4" s="1"/>
  <c r="AG344" i="4"/>
  <c r="AG343" i="4" s="1"/>
  <c r="AG342" i="4" s="1"/>
  <c r="AG341" i="4" s="1"/>
  <c r="AF344" i="4"/>
  <c r="AF343" i="4" s="1"/>
  <c r="AF342" i="4" s="1"/>
  <c r="AF341" i="4" s="1"/>
  <c r="AE344" i="4"/>
  <c r="AE343" i="4" s="1"/>
  <c r="AE342" i="4" s="1"/>
  <c r="AE341" i="4" s="1"/>
  <c r="AD344" i="4"/>
  <c r="AD343" i="4" s="1"/>
  <c r="AD342" i="4" s="1"/>
  <c r="AD341" i="4" s="1"/>
  <c r="AC344" i="4"/>
  <c r="AC343" i="4" s="1"/>
  <c r="AC342" i="4" s="1"/>
  <c r="AC341" i="4" s="1"/>
  <c r="AB344" i="4"/>
  <c r="AB343" i="4" s="1"/>
  <c r="AB342" i="4" s="1"/>
  <c r="AB341" i="4" s="1"/>
  <c r="AA344" i="4"/>
  <c r="AA343" i="4" s="1"/>
  <c r="AA342" i="4" s="1"/>
  <c r="AA341" i="4" s="1"/>
  <c r="Z344" i="4"/>
  <c r="Z343" i="4" s="1"/>
  <c r="Z342" i="4" s="1"/>
  <c r="Z341" i="4" s="1"/>
  <c r="Y344" i="4"/>
  <c r="Y343" i="4" s="1"/>
  <c r="Y342" i="4" s="1"/>
  <c r="Y341" i="4" s="1"/>
  <c r="X344" i="4"/>
  <c r="X343" i="4" s="1"/>
  <c r="X342" i="4" s="1"/>
  <c r="X341" i="4" s="1"/>
  <c r="W344" i="4"/>
  <c r="W343" i="4" s="1"/>
  <c r="W342" i="4" s="1"/>
  <c r="W341" i="4" s="1"/>
  <c r="V344" i="4"/>
  <c r="V343" i="4" s="1"/>
  <c r="V342" i="4" s="1"/>
  <c r="V341" i="4" s="1"/>
  <c r="U344" i="4"/>
  <c r="U343" i="4" s="1"/>
  <c r="U342" i="4" s="1"/>
  <c r="U341" i="4" s="1"/>
  <c r="T344" i="4"/>
  <c r="T343" i="4" s="1"/>
  <c r="T342" i="4" s="1"/>
  <c r="T341" i="4" s="1"/>
  <c r="S344" i="4"/>
  <c r="S343" i="4" s="1"/>
  <c r="S342" i="4" s="1"/>
  <c r="S341" i="4" s="1"/>
  <c r="R344" i="4"/>
  <c r="R343" i="4" s="1"/>
  <c r="R342" i="4" s="1"/>
  <c r="R341" i="4" s="1"/>
  <c r="Q344" i="4"/>
  <c r="P344" i="4"/>
  <c r="P343" i="4" s="1"/>
  <c r="P342" i="4" s="1"/>
  <c r="P341" i="4" s="1"/>
  <c r="BB338" i="4"/>
  <c r="BB337" i="4" s="1"/>
  <c r="BA338" i="4"/>
  <c r="BA337" i="4" s="1"/>
  <c r="AZ338" i="4"/>
  <c r="AZ337" i="4" s="1"/>
  <c r="AY338" i="4"/>
  <c r="AY337" i="4" s="1"/>
  <c r="AX338" i="4"/>
  <c r="AX337" i="4" s="1"/>
  <c r="AW338" i="4"/>
  <c r="AW337" i="4" s="1"/>
  <c r="AV338" i="4"/>
  <c r="AV337" i="4" s="1"/>
  <c r="AU338" i="4"/>
  <c r="AU337" i="4" s="1"/>
  <c r="AT338" i="4"/>
  <c r="AT337" i="4" s="1"/>
  <c r="AS338" i="4"/>
  <c r="AS337" i="4" s="1"/>
  <c r="AR338" i="4"/>
  <c r="AR337" i="4" s="1"/>
  <c r="AQ338" i="4"/>
  <c r="AQ337" i="4" s="1"/>
  <c r="AP338" i="4"/>
  <c r="AP337" i="4" s="1"/>
  <c r="AO338" i="4"/>
  <c r="AO337" i="4" s="1"/>
  <c r="AN338" i="4"/>
  <c r="AN337" i="4" s="1"/>
  <c r="AM338" i="4"/>
  <c r="AM337" i="4" s="1"/>
  <c r="AL338" i="4"/>
  <c r="AL337" i="4" s="1"/>
  <c r="AK338" i="4"/>
  <c r="AK337" i="4" s="1"/>
  <c r="AJ338" i="4"/>
  <c r="AJ337" i="4" s="1"/>
  <c r="AI338" i="4"/>
  <c r="AI337" i="4" s="1"/>
  <c r="AH338" i="4"/>
  <c r="AH337" i="4" s="1"/>
  <c r="AG338" i="4"/>
  <c r="AG337" i="4" s="1"/>
  <c r="AF338" i="4"/>
  <c r="AF337" i="4" s="1"/>
  <c r="AE338" i="4"/>
  <c r="AE337" i="4" s="1"/>
  <c r="AD338" i="4"/>
  <c r="AD337" i="4" s="1"/>
  <c r="AC338" i="4"/>
  <c r="AC337" i="4" s="1"/>
  <c r="AB338" i="4"/>
  <c r="AB337" i="4" s="1"/>
  <c r="AA338" i="4"/>
  <c r="AA337" i="4" s="1"/>
  <c r="Z338" i="4"/>
  <c r="Z337" i="4" s="1"/>
  <c r="Y338" i="4"/>
  <c r="Y337" i="4" s="1"/>
  <c r="X338" i="4"/>
  <c r="X337" i="4" s="1"/>
  <c r="W338" i="4"/>
  <c r="W337" i="4" s="1"/>
  <c r="V338" i="4"/>
  <c r="V337" i="4" s="1"/>
  <c r="U338" i="4"/>
  <c r="U337" i="4" s="1"/>
  <c r="T338" i="4"/>
  <c r="T337" i="4" s="1"/>
  <c r="S338" i="4"/>
  <c r="S337" i="4" s="1"/>
  <c r="R338" i="4"/>
  <c r="R337" i="4" s="1"/>
  <c r="Q338" i="4"/>
  <c r="Q337" i="4" s="1"/>
  <c r="P338" i="4"/>
  <c r="P337" i="4" s="1"/>
  <c r="BB317" i="4"/>
  <c r="BA317" i="4"/>
  <c r="AZ317" i="4"/>
  <c r="AY317" i="4"/>
  <c r="AX317" i="4"/>
  <c r="AW317" i="4"/>
  <c r="AV317" i="4"/>
  <c r="AU317" i="4"/>
  <c r="AS317" i="4"/>
  <c r="AR317" i="4"/>
  <c r="AQ317" i="4"/>
  <c r="AP317" i="4"/>
  <c r="AO317" i="4"/>
  <c r="AN317" i="4"/>
  <c r="AM317" i="4"/>
  <c r="AL317" i="4"/>
  <c r="AK317" i="4"/>
  <c r="AJ317" i="4"/>
  <c r="AI317" i="4"/>
  <c r="AH317" i="4"/>
  <c r="AG317" i="4"/>
  <c r="AF317" i="4"/>
  <c r="AE317" i="4"/>
  <c r="AD317" i="4"/>
  <c r="AC317" i="4"/>
  <c r="AB317" i="4"/>
  <c r="AA317" i="4"/>
  <c r="Z317" i="4"/>
  <c r="Y317" i="4"/>
  <c r="X317" i="4"/>
  <c r="W317" i="4"/>
  <c r="V317" i="4"/>
  <c r="U317" i="4"/>
  <c r="T317" i="4"/>
  <c r="S317" i="4"/>
  <c r="R317" i="4"/>
  <c r="Q317" i="4"/>
  <c r="BB326" i="4"/>
  <c r="BA326" i="4"/>
  <c r="AZ326" i="4"/>
  <c r="AY326" i="4"/>
  <c r="AX326" i="4"/>
  <c r="AW326" i="4"/>
  <c r="AV326" i="4"/>
  <c r="AU326" i="4"/>
  <c r="AT326" i="4"/>
  <c r="AS326" i="4"/>
  <c r="AR326" i="4"/>
  <c r="AQ326" i="4"/>
  <c r="AP326" i="4"/>
  <c r="AO326" i="4"/>
  <c r="AN326" i="4"/>
  <c r="AM326" i="4"/>
  <c r="AL326" i="4"/>
  <c r="AK326" i="4"/>
  <c r="AJ326" i="4"/>
  <c r="AI326" i="4"/>
  <c r="AH326" i="4"/>
  <c r="AG326" i="4"/>
  <c r="AF326" i="4"/>
  <c r="AE326" i="4"/>
  <c r="AD326" i="4"/>
  <c r="AC326" i="4"/>
  <c r="AB326" i="4"/>
  <c r="AA326" i="4"/>
  <c r="Z326" i="4"/>
  <c r="Y326" i="4"/>
  <c r="X326" i="4"/>
  <c r="W326" i="4"/>
  <c r="V326" i="4"/>
  <c r="U326" i="4"/>
  <c r="T326" i="4"/>
  <c r="S326" i="4"/>
  <c r="R326" i="4"/>
  <c r="Q326" i="4"/>
  <c r="P326" i="4"/>
  <c r="P317" i="4"/>
  <c r="BB298" i="4"/>
  <c r="BB297" i="4" s="1"/>
  <c r="BB296" i="4" s="1"/>
  <c r="BB295" i="4" s="1"/>
  <c r="BA298" i="4"/>
  <c r="BA297" i="4" s="1"/>
  <c r="BA296" i="4" s="1"/>
  <c r="BA295" i="4" s="1"/>
  <c r="AZ298" i="4"/>
  <c r="AZ297" i="4" s="1"/>
  <c r="AZ296" i="4" s="1"/>
  <c r="AZ295" i="4" s="1"/>
  <c r="AY298" i="4"/>
  <c r="AY297" i="4" s="1"/>
  <c r="AY296" i="4" s="1"/>
  <c r="AY295" i="4" s="1"/>
  <c r="AX298" i="4"/>
  <c r="AX297" i="4" s="1"/>
  <c r="AX296" i="4" s="1"/>
  <c r="AX295" i="4" s="1"/>
  <c r="AW298" i="4"/>
  <c r="AW297" i="4" s="1"/>
  <c r="AW296" i="4" s="1"/>
  <c r="AW295" i="4" s="1"/>
  <c r="AV298" i="4"/>
  <c r="AV297" i="4" s="1"/>
  <c r="AV296" i="4" s="1"/>
  <c r="AV295" i="4" s="1"/>
  <c r="AU298" i="4"/>
  <c r="AU297" i="4" s="1"/>
  <c r="AU296" i="4" s="1"/>
  <c r="AU295" i="4" s="1"/>
  <c r="AT298" i="4"/>
  <c r="AT297" i="4" s="1"/>
  <c r="AT296" i="4" s="1"/>
  <c r="AT295" i="4" s="1"/>
  <c r="AS298" i="4"/>
  <c r="AS297" i="4" s="1"/>
  <c r="AS296" i="4" s="1"/>
  <c r="AS295" i="4" s="1"/>
  <c r="AR298" i="4"/>
  <c r="AR297" i="4" s="1"/>
  <c r="AR296" i="4" s="1"/>
  <c r="AR295" i="4" s="1"/>
  <c r="AQ298" i="4"/>
  <c r="AQ297" i="4" s="1"/>
  <c r="AQ296" i="4" s="1"/>
  <c r="AQ295" i="4" s="1"/>
  <c r="AP298" i="4"/>
  <c r="AP297" i="4" s="1"/>
  <c r="AP296" i="4" s="1"/>
  <c r="AP295" i="4" s="1"/>
  <c r="AO298" i="4"/>
  <c r="AO297" i="4" s="1"/>
  <c r="AO296" i="4" s="1"/>
  <c r="AO295" i="4" s="1"/>
  <c r="AN298" i="4"/>
  <c r="AN297" i="4" s="1"/>
  <c r="AN296" i="4" s="1"/>
  <c r="AN295" i="4" s="1"/>
  <c r="AM298" i="4"/>
  <c r="AM297" i="4" s="1"/>
  <c r="AM296" i="4" s="1"/>
  <c r="AM295" i="4" s="1"/>
  <c r="AL298" i="4"/>
  <c r="AL297" i="4" s="1"/>
  <c r="AL296" i="4" s="1"/>
  <c r="AL295" i="4" s="1"/>
  <c r="AK298" i="4"/>
  <c r="AK297" i="4" s="1"/>
  <c r="AK296" i="4" s="1"/>
  <c r="AK295" i="4" s="1"/>
  <c r="AJ298" i="4"/>
  <c r="AJ297" i="4" s="1"/>
  <c r="AJ296" i="4" s="1"/>
  <c r="AJ295" i="4" s="1"/>
  <c r="AI298" i="4"/>
  <c r="AI297" i="4" s="1"/>
  <c r="AI296" i="4" s="1"/>
  <c r="AI295" i="4" s="1"/>
  <c r="AH298" i="4"/>
  <c r="AH297" i="4" s="1"/>
  <c r="AH296" i="4" s="1"/>
  <c r="AH295" i="4" s="1"/>
  <c r="AG298" i="4"/>
  <c r="AG297" i="4" s="1"/>
  <c r="AG296" i="4" s="1"/>
  <c r="AG295" i="4" s="1"/>
  <c r="AF298" i="4"/>
  <c r="AF297" i="4" s="1"/>
  <c r="AF296" i="4" s="1"/>
  <c r="AF295" i="4" s="1"/>
  <c r="AE298" i="4"/>
  <c r="AE297" i="4" s="1"/>
  <c r="AE296" i="4" s="1"/>
  <c r="AE295" i="4" s="1"/>
  <c r="AD298" i="4"/>
  <c r="AD297" i="4" s="1"/>
  <c r="AD296" i="4" s="1"/>
  <c r="AD295" i="4" s="1"/>
  <c r="AC298" i="4"/>
  <c r="AC297" i="4" s="1"/>
  <c r="AC296" i="4" s="1"/>
  <c r="AC295" i="4" s="1"/>
  <c r="AB298" i="4"/>
  <c r="AB297" i="4" s="1"/>
  <c r="AB296" i="4" s="1"/>
  <c r="AB295" i="4" s="1"/>
  <c r="AA298" i="4"/>
  <c r="AA297" i="4" s="1"/>
  <c r="AA296" i="4" s="1"/>
  <c r="AA295" i="4" s="1"/>
  <c r="Z298" i="4"/>
  <c r="Z297" i="4" s="1"/>
  <c r="Z296" i="4" s="1"/>
  <c r="Z295" i="4" s="1"/>
  <c r="Y298" i="4"/>
  <c r="Y297" i="4" s="1"/>
  <c r="Y296" i="4" s="1"/>
  <c r="Y295" i="4" s="1"/>
  <c r="X298" i="4"/>
  <c r="X297" i="4" s="1"/>
  <c r="X296" i="4" s="1"/>
  <c r="X295" i="4" s="1"/>
  <c r="W298" i="4"/>
  <c r="W297" i="4" s="1"/>
  <c r="W296" i="4" s="1"/>
  <c r="W295" i="4" s="1"/>
  <c r="V298" i="4"/>
  <c r="V297" i="4" s="1"/>
  <c r="V296" i="4" s="1"/>
  <c r="V295" i="4" s="1"/>
  <c r="U298" i="4"/>
  <c r="U297" i="4" s="1"/>
  <c r="U296" i="4" s="1"/>
  <c r="U295" i="4" s="1"/>
  <c r="T298" i="4"/>
  <c r="T297" i="4" s="1"/>
  <c r="T296" i="4" s="1"/>
  <c r="T295" i="4" s="1"/>
  <c r="S298" i="4"/>
  <c r="S297" i="4" s="1"/>
  <c r="S296" i="4" s="1"/>
  <c r="S295" i="4" s="1"/>
  <c r="R298" i="4"/>
  <c r="R297" i="4" s="1"/>
  <c r="R296" i="4" s="1"/>
  <c r="R295" i="4" s="1"/>
  <c r="Q298" i="4"/>
  <c r="Q297" i="4" s="1"/>
  <c r="Q296" i="4" s="1"/>
  <c r="Q295" i="4" s="1"/>
  <c r="P298" i="4"/>
  <c r="P297" i="4" s="1"/>
  <c r="P296" i="4" s="1"/>
  <c r="AY270" i="4"/>
  <c r="AY269" i="4" s="1"/>
  <c r="AY268" i="4" s="1"/>
  <c r="AY267" i="4" s="1"/>
  <c r="AY266" i="4" s="1"/>
  <c r="AX270" i="4"/>
  <c r="AX269" i="4" s="1"/>
  <c r="AX268" i="4" s="1"/>
  <c r="AX267" i="4" s="1"/>
  <c r="AX266" i="4" s="1"/>
  <c r="AW270" i="4"/>
  <c r="AW269" i="4" s="1"/>
  <c r="AW268" i="4" s="1"/>
  <c r="AW267" i="4" s="1"/>
  <c r="AW266" i="4" s="1"/>
  <c r="AV270" i="4"/>
  <c r="AV269" i="4" s="1"/>
  <c r="AV268" i="4" s="1"/>
  <c r="AV267" i="4" s="1"/>
  <c r="AV266" i="4" s="1"/>
  <c r="AU270" i="4"/>
  <c r="AU269" i="4" s="1"/>
  <c r="AU268" i="4" s="1"/>
  <c r="AU267" i="4" s="1"/>
  <c r="AU266" i="4" s="1"/>
  <c r="AT270" i="4"/>
  <c r="AT269" i="4" s="1"/>
  <c r="AT268" i="4" s="1"/>
  <c r="AT267" i="4" s="1"/>
  <c r="AT266" i="4" s="1"/>
  <c r="AS270" i="4"/>
  <c r="AS269" i="4" s="1"/>
  <c r="AS268" i="4" s="1"/>
  <c r="AS267" i="4" s="1"/>
  <c r="AS266" i="4" s="1"/>
  <c r="AR270" i="4"/>
  <c r="AR269" i="4" s="1"/>
  <c r="AR268" i="4" s="1"/>
  <c r="AR267" i="4" s="1"/>
  <c r="AR266" i="4" s="1"/>
  <c r="AQ270" i="4"/>
  <c r="AQ269" i="4" s="1"/>
  <c r="AQ268" i="4" s="1"/>
  <c r="AQ267" i="4" s="1"/>
  <c r="AQ266" i="4" s="1"/>
  <c r="AP270" i="4"/>
  <c r="AP269" i="4" s="1"/>
  <c r="AP268" i="4" s="1"/>
  <c r="AP267" i="4" s="1"/>
  <c r="AP266" i="4" s="1"/>
  <c r="AO270" i="4"/>
  <c r="AO269" i="4" s="1"/>
  <c r="AO268" i="4" s="1"/>
  <c r="AO267" i="4" s="1"/>
  <c r="AO266" i="4" s="1"/>
  <c r="AN270" i="4"/>
  <c r="AN269" i="4" s="1"/>
  <c r="AN268" i="4" s="1"/>
  <c r="AN267" i="4" s="1"/>
  <c r="AN266" i="4" s="1"/>
  <c r="AM270" i="4"/>
  <c r="AM269" i="4" s="1"/>
  <c r="AM268" i="4" s="1"/>
  <c r="AM267" i="4" s="1"/>
  <c r="AM266" i="4" s="1"/>
  <c r="AL270" i="4"/>
  <c r="AL269" i="4" s="1"/>
  <c r="AL268" i="4" s="1"/>
  <c r="AL267" i="4" s="1"/>
  <c r="AL266" i="4" s="1"/>
  <c r="AK270" i="4"/>
  <c r="AK269" i="4" s="1"/>
  <c r="AK268" i="4" s="1"/>
  <c r="AK267" i="4" s="1"/>
  <c r="AK266" i="4" s="1"/>
  <c r="AJ270" i="4"/>
  <c r="AJ269" i="4" s="1"/>
  <c r="AJ268" i="4" s="1"/>
  <c r="AJ267" i="4" s="1"/>
  <c r="AJ266" i="4" s="1"/>
  <c r="AI270" i="4"/>
  <c r="AI269" i="4" s="1"/>
  <c r="AI268" i="4" s="1"/>
  <c r="AI267" i="4" s="1"/>
  <c r="AI266" i="4" s="1"/>
  <c r="AH270" i="4"/>
  <c r="AH269" i="4" s="1"/>
  <c r="AH268" i="4" s="1"/>
  <c r="AH267" i="4" s="1"/>
  <c r="AH266" i="4" s="1"/>
  <c r="AG270" i="4"/>
  <c r="AG269" i="4" s="1"/>
  <c r="AG268" i="4" s="1"/>
  <c r="AG267" i="4" s="1"/>
  <c r="AG266" i="4" s="1"/>
  <c r="AF270" i="4"/>
  <c r="AF269" i="4" s="1"/>
  <c r="AF268" i="4" s="1"/>
  <c r="AF267" i="4" s="1"/>
  <c r="AF266" i="4" s="1"/>
  <c r="AE270" i="4"/>
  <c r="AE269" i="4" s="1"/>
  <c r="AE268" i="4" s="1"/>
  <c r="AE267" i="4" s="1"/>
  <c r="AE266" i="4" s="1"/>
  <c r="AD270" i="4"/>
  <c r="AD269" i="4" s="1"/>
  <c r="AD268" i="4" s="1"/>
  <c r="AD267" i="4" s="1"/>
  <c r="AD266" i="4" s="1"/>
  <c r="AC270" i="4"/>
  <c r="AC269" i="4" s="1"/>
  <c r="AC268" i="4" s="1"/>
  <c r="AC267" i="4" s="1"/>
  <c r="AC266" i="4" s="1"/>
  <c r="AB270" i="4"/>
  <c r="AB269" i="4" s="1"/>
  <c r="AB268" i="4" s="1"/>
  <c r="AB267" i="4" s="1"/>
  <c r="AB266" i="4" s="1"/>
  <c r="AA270" i="4"/>
  <c r="AA269" i="4" s="1"/>
  <c r="AA268" i="4" s="1"/>
  <c r="AA267" i="4" s="1"/>
  <c r="AA266" i="4" s="1"/>
  <c r="Z270" i="4"/>
  <c r="Z269" i="4" s="1"/>
  <c r="Z268" i="4" s="1"/>
  <c r="Z267" i="4" s="1"/>
  <c r="Z266" i="4" s="1"/>
  <c r="Y270" i="4"/>
  <c r="Y269" i="4" s="1"/>
  <c r="Y268" i="4" s="1"/>
  <c r="Y267" i="4" s="1"/>
  <c r="Y266" i="4" s="1"/>
  <c r="X270" i="4"/>
  <c r="X269" i="4" s="1"/>
  <c r="X268" i="4" s="1"/>
  <c r="X267" i="4" s="1"/>
  <c r="X266" i="4" s="1"/>
  <c r="W270" i="4"/>
  <c r="W269" i="4" s="1"/>
  <c r="W268" i="4" s="1"/>
  <c r="W267" i="4" s="1"/>
  <c r="W266" i="4" s="1"/>
  <c r="V270" i="4"/>
  <c r="V269" i="4" s="1"/>
  <c r="V268" i="4" s="1"/>
  <c r="V267" i="4" s="1"/>
  <c r="V266" i="4" s="1"/>
  <c r="U270" i="4"/>
  <c r="U269" i="4" s="1"/>
  <c r="U268" i="4" s="1"/>
  <c r="U267" i="4" s="1"/>
  <c r="U266" i="4" s="1"/>
  <c r="T270" i="4"/>
  <c r="T269" i="4" s="1"/>
  <c r="T268" i="4" s="1"/>
  <c r="T267" i="4" s="1"/>
  <c r="T266" i="4" s="1"/>
  <c r="S270" i="4"/>
  <c r="S269" i="4" s="1"/>
  <c r="S268" i="4" s="1"/>
  <c r="S267" i="4" s="1"/>
  <c r="S266" i="4" s="1"/>
  <c r="R270" i="4"/>
  <c r="R269" i="4" s="1"/>
  <c r="R268" i="4" s="1"/>
  <c r="Q270" i="4"/>
  <c r="Q269" i="4" s="1"/>
  <c r="Q268" i="4" s="1"/>
  <c r="Q267" i="4" s="1"/>
  <c r="Q266" i="4" s="1"/>
  <c r="P270" i="4"/>
  <c r="P269" i="4" s="1"/>
  <c r="P268" i="4" s="1"/>
  <c r="P267" i="4" s="1"/>
  <c r="BB240" i="4"/>
  <c r="BB239" i="4" s="1"/>
  <c r="BB238" i="4" s="1"/>
  <c r="BB237" i="4" s="1"/>
  <c r="BA240" i="4"/>
  <c r="BA239" i="4" s="1"/>
  <c r="BA238" i="4" s="1"/>
  <c r="BA237" i="4" s="1"/>
  <c r="AZ240" i="4"/>
  <c r="AZ239" i="4" s="1"/>
  <c r="AZ238" i="4" s="1"/>
  <c r="AZ237" i="4" s="1"/>
  <c r="AY240" i="4"/>
  <c r="AY239" i="4" s="1"/>
  <c r="AY238" i="4" s="1"/>
  <c r="AY237" i="4" s="1"/>
  <c r="AX240" i="4"/>
  <c r="AX239" i="4" s="1"/>
  <c r="AX238" i="4" s="1"/>
  <c r="AX237" i="4" s="1"/>
  <c r="AW240" i="4"/>
  <c r="AW239" i="4" s="1"/>
  <c r="AW238" i="4" s="1"/>
  <c r="AW237" i="4" s="1"/>
  <c r="AV240" i="4"/>
  <c r="AV239" i="4" s="1"/>
  <c r="AV238" i="4" s="1"/>
  <c r="AV237" i="4" s="1"/>
  <c r="AU240" i="4"/>
  <c r="AU239" i="4" s="1"/>
  <c r="AU238" i="4" s="1"/>
  <c r="AU237" i="4" s="1"/>
  <c r="AT240" i="4"/>
  <c r="AT239" i="4" s="1"/>
  <c r="AT238" i="4" s="1"/>
  <c r="AT237" i="4" s="1"/>
  <c r="AS240" i="4"/>
  <c r="AS239" i="4" s="1"/>
  <c r="AS238" i="4" s="1"/>
  <c r="AS237" i="4" s="1"/>
  <c r="AR240" i="4"/>
  <c r="AR239" i="4" s="1"/>
  <c r="AR238" i="4" s="1"/>
  <c r="AR237" i="4" s="1"/>
  <c r="AQ240" i="4"/>
  <c r="AQ239" i="4" s="1"/>
  <c r="AQ238" i="4" s="1"/>
  <c r="AQ237" i="4" s="1"/>
  <c r="AP240" i="4"/>
  <c r="AP239" i="4" s="1"/>
  <c r="AP238" i="4" s="1"/>
  <c r="AP237" i="4" s="1"/>
  <c r="AO240" i="4"/>
  <c r="AO239" i="4" s="1"/>
  <c r="AO238" i="4" s="1"/>
  <c r="AO237" i="4" s="1"/>
  <c r="AN240" i="4"/>
  <c r="AN239" i="4" s="1"/>
  <c r="AN238" i="4" s="1"/>
  <c r="AN237" i="4" s="1"/>
  <c r="AM240" i="4"/>
  <c r="AM239" i="4" s="1"/>
  <c r="AM238" i="4" s="1"/>
  <c r="AM237" i="4" s="1"/>
  <c r="AL240" i="4"/>
  <c r="AL239" i="4" s="1"/>
  <c r="AL238" i="4" s="1"/>
  <c r="AL237" i="4" s="1"/>
  <c r="AK240" i="4"/>
  <c r="AK239" i="4" s="1"/>
  <c r="AK238" i="4" s="1"/>
  <c r="AK237" i="4" s="1"/>
  <c r="AJ240" i="4"/>
  <c r="AJ239" i="4" s="1"/>
  <c r="AJ238" i="4" s="1"/>
  <c r="AJ237" i="4" s="1"/>
  <c r="AI240" i="4"/>
  <c r="AI239" i="4" s="1"/>
  <c r="AI238" i="4" s="1"/>
  <c r="AH240" i="4"/>
  <c r="AH239" i="4" s="1"/>
  <c r="AH238" i="4" s="1"/>
  <c r="AH237" i="4" s="1"/>
  <c r="AG240" i="4"/>
  <c r="AG239" i="4" s="1"/>
  <c r="AG238" i="4" s="1"/>
  <c r="AG237" i="4" s="1"/>
  <c r="AF240" i="4"/>
  <c r="AF239" i="4" s="1"/>
  <c r="AF238" i="4" s="1"/>
  <c r="AF237" i="4" s="1"/>
  <c r="AE240" i="4"/>
  <c r="AE239" i="4" s="1"/>
  <c r="AE238" i="4" s="1"/>
  <c r="AE237" i="4" s="1"/>
  <c r="AD240" i="4"/>
  <c r="AD239" i="4" s="1"/>
  <c r="AD238" i="4" s="1"/>
  <c r="AD237" i="4" s="1"/>
  <c r="AC240" i="4"/>
  <c r="AC239" i="4" s="1"/>
  <c r="AC238" i="4" s="1"/>
  <c r="AC237" i="4" s="1"/>
  <c r="AB240" i="4"/>
  <c r="AB239" i="4" s="1"/>
  <c r="AB238" i="4" s="1"/>
  <c r="AB237" i="4" s="1"/>
  <c r="AA240" i="4"/>
  <c r="AA239" i="4" s="1"/>
  <c r="AA238" i="4" s="1"/>
  <c r="AA237" i="4" s="1"/>
  <c r="Z240" i="4"/>
  <c r="Z239" i="4" s="1"/>
  <c r="Z238" i="4" s="1"/>
  <c r="Z237" i="4" s="1"/>
  <c r="Y240" i="4"/>
  <c r="Y239" i="4" s="1"/>
  <c r="Y238" i="4" s="1"/>
  <c r="Y237" i="4" s="1"/>
  <c r="X240" i="4"/>
  <c r="X239" i="4" s="1"/>
  <c r="X238" i="4" s="1"/>
  <c r="X237" i="4" s="1"/>
  <c r="W240" i="4"/>
  <c r="W239" i="4" s="1"/>
  <c r="W238" i="4" s="1"/>
  <c r="W237" i="4" s="1"/>
  <c r="V240" i="4"/>
  <c r="V239" i="4" s="1"/>
  <c r="V238" i="4" s="1"/>
  <c r="V237" i="4" s="1"/>
  <c r="U240" i="4"/>
  <c r="U239" i="4" s="1"/>
  <c r="U238" i="4" s="1"/>
  <c r="U237" i="4" s="1"/>
  <c r="T240" i="4"/>
  <c r="T239" i="4" s="1"/>
  <c r="T238" i="4" s="1"/>
  <c r="T237" i="4" s="1"/>
  <c r="S240" i="4"/>
  <c r="S239" i="4" s="1"/>
  <c r="S238" i="4" s="1"/>
  <c r="S237" i="4" s="1"/>
  <c r="R240" i="4"/>
  <c r="R239" i="4" s="1"/>
  <c r="R238" i="4" s="1"/>
  <c r="R237" i="4" s="1"/>
  <c r="Q240" i="4"/>
  <c r="Q239" i="4" s="1"/>
  <c r="Q238" i="4" s="1"/>
  <c r="Q237" i="4" s="1"/>
  <c r="P240" i="4"/>
  <c r="P239" i="4" s="1"/>
  <c r="P238" i="4" s="1"/>
  <c r="P237" i="4" s="1"/>
  <c r="BB215" i="4"/>
  <c r="BB214" i="4" s="1"/>
  <c r="BB213" i="4" s="1"/>
  <c r="BA215" i="4"/>
  <c r="AZ215" i="4"/>
  <c r="AY215" i="4"/>
  <c r="AX215" i="4"/>
  <c r="AW215" i="4"/>
  <c r="AV215" i="4"/>
  <c r="AU215" i="4"/>
  <c r="AT215" i="4"/>
  <c r="AS215" i="4"/>
  <c r="AR215" i="4"/>
  <c r="AQ215" i="4"/>
  <c r="AP215" i="4"/>
  <c r="AO215" i="4"/>
  <c r="AN215" i="4"/>
  <c r="AM215" i="4"/>
  <c r="AL215" i="4"/>
  <c r="AK215" i="4"/>
  <c r="AJ215" i="4"/>
  <c r="AI215" i="4"/>
  <c r="AH215" i="4"/>
  <c r="AG215" i="4"/>
  <c r="AF215" i="4"/>
  <c r="AE215" i="4"/>
  <c r="AD215" i="4"/>
  <c r="AC215" i="4"/>
  <c r="AB215" i="4"/>
  <c r="AA215" i="4"/>
  <c r="Z215" i="4"/>
  <c r="Y215" i="4"/>
  <c r="X215" i="4"/>
  <c r="W215" i="4"/>
  <c r="V215" i="4"/>
  <c r="U215" i="4"/>
  <c r="T215" i="4"/>
  <c r="S215" i="4"/>
  <c r="R215" i="4"/>
  <c r="Q215" i="4"/>
  <c r="P215" i="4"/>
  <c r="BB200" i="4"/>
  <c r="BB199" i="4" s="1"/>
  <c r="BB198" i="4" s="1"/>
  <c r="BA200" i="4"/>
  <c r="BA199" i="4" s="1"/>
  <c r="BA198" i="4" s="1"/>
  <c r="AZ200" i="4"/>
  <c r="AZ199" i="4" s="1"/>
  <c r="AZ198" i="4" s="1"/>
  <c r="AY200" i="4"/>
  <c r="AY199" i="4" s="1"/>
  <c r="AY198" i="4" s="1"/>
  <c r="AX200" i="4"/>
  <c r="AX199" i="4" s="1"/>
  <c r="AX198" i="4" s="1"/>
  <c r="AW200" i="4"/>
  <c r="AW199" i="4" s="1"/>
  <c r="AW198" i="4" s="1"/>
  <c r="AV200" i="4"/>
  <c r="AV199" i="4" s="1"/>
  <c r="AV198" i="4" s="1"/>
  <c r="AU200" i="4"/>
  <c r="AU199" i="4" s="1"/>
  <c r="AU198" i="4" s="1"/>
  <c r="AT200" i="4"/>
  <c r="AT199" i="4" s="1"/>
  <c r="AT198" i="4" s="1"/>
  <c r="AS200" i="4"/>
  <c r="AS199" i="4" s="1"/>
  <c r="AS198" i="4" s="1"/>
  <c r="AR200" i="4"/>
  <c r="AR199" i="4" s="1"/>
  <c r="AR198" i="4" s="1"/>
  <c r="AQ200" i="4"/>
  <c r="AQ199" i="4" s="1"/>
  <c r="AQ198" i="4" s="1"/>
  <c r="AP200" i="4"/>
  <c r="AP199" i="4" s="1"/>
  <c r="AP198" i="4" s="1"/>
  <c r="AO200" i="4"/>
  <c r="AO199" i="4" s="1"/>
  <c r="AO198" i="4" s="1"/>
  <c r="AN200" i="4"/>
  <c r="AN199" i="4" s="1"/>
  <c r="AN198" i="4" s="1"/>
  <c r="AM200" i="4"/>
  <c r="AM199" i="4" s="1"/>
  <c r="AM198" i="4" s="1"/>
  <c r="AL200" i="4"/>
  <c r="AL199" i="4" s="1"/>
  <c r="AL198" i="4" s="1"/>
  <c r="AK200" i="4"/>
  <c r="AK199" i="4" s="1"/>
  <c r="AK198" i="4" s="1"/>
  <c r="AJ200" i="4"/>
  <c r="AJ199" i="4" s="1"/>
  <c r="AJ198" i="4" s="1"/>
  <c r="AI200" i="4"/>
  <c r="AI199" i="4" s="1"/>
  <c r="AI198" i="4" s="1"/>
  <c r="AH200" i="4"/>
  <c r="AH199" i="4" s="1"/>
  <c r="AH198" i="4" s="1"/>
  <c r="AG200" i="4"/>
  <c r="AG199" i="4" s="1"/>
  <c r="AG198" i="4" s="1"/>
  <c r="AF200" i="4"/>
  <c r="AF199" i="4" s="1"/>
  <c r="AF198" i="4" s="1"/>
  <c r="AE200" i="4"/>
  <c r="AE199" i="4" s="1"/>
  <c r="AE198" i="4" s="1"/>
  <c r="AD200" i="4"/>
  <c r="AD199" i="4" s="1"/>
  <c r="AD198" i="4" s="1"/>
  <c r="AC200" i="4"/>
  <c r="AC199" i="4" s="1"/>
  <c r="AC198" i="4" s="1"/>
  <c r="AB200" i="4"/>
  <c r="AB199" i="4" s="1"/>
  <c r="AB198" i="4" s="1"/>
  <c r="AA200" i="4"/>
  <c r="AA199" i="4" s="1"/>
  <c r="AA198" i="4" s="1"/>
  <c r="Z200" i="4"/>
  <c r="Z199" i="4" s="1"/>
  <c r="Z198" i="4" s="1"/>
  <c r="Y200" i="4"/>
  <c r="Y199" i="4" s="1"/>
  <c r="Y198" i="4" s="1"/>
  <c r="X200" i="4"/>
  <c r="X199" i="4" s="1"/>
  <c r="X198" i="4" s="1"/>
  <c r="W200" i="4"/>
  <c r="W199" i="4" s="1"/>
  <c r="W198" i="4" s="1"/>
  <c r="V200" i="4"/>
  <c r="V199" i="4" s="1"/>
  <c r="V198" i="4" s="1"/>
  <c r="U200" i="4"/>
  <c r="T200" i="4"/>
  <c r="T199" i="4" s="1"/>
  <c r="T198" i="4" s="1"/>
  <c r="S200" i="4"/>
  <c r="S199" i="4" s="1"/>
  <c r="S198" i="4" s="1"/>
  <c r="R200" i="4"/>
  <c r="R199" i="4" s="1"/>
  <c r="R198" i="4" s="1"/>
  <c r="Q200" i="4"/>
  <c r="Q199" i="4" s="1"/>
  <c r="Q198" i="4" s="1"/>
  <c r="P200" i="4"/>
  <c r="P199" i="4" s="1"/>
  <c r="P198" i="4" s="1"/>
  <c r="BD191" i="4"/>
  <c r="BC191" i="4"/>
  <c r="BB191" i="4"/>
  <c r="BA191" i="4"/>
  <c r="AZ191" i="4"/>
  <c r="AY191" i="4"/>
  <c r="AX191" i="4"/>
  <c r="AW191" i="4"/>
  <c r="AV191" i="4"/>
  <c r="AU191" i="4"/>
  <c r="AT191" i="4"/>
  <c r="AS191" i="4"/>
  <c r="AR191" i="4"/>
  <c r="AQ191" i="4"/>
  <c r="AP191" i="4"/>
  <c r="AO191" i="4"/>
  <c r="AN191" i="4"/>
  <c r="AM191" i="4"/>
  <c r="AL191" i="4"/>
  <c r="AK191" i="4"/>
  <c r="AJ191" i="4"/>
  <c r="AI191" i="4"/>
  <c r="AH191" i="4"/>
  <c r="AG191" i="4"/>
  <c r="AF191" i="4"/>
  <c r="AE191" i="4"/>
  <c r="AD191" i="4"/>
  <c r="AC191" i="4"/>
  <c r="AB191" i="4"/>
  <c r="AA191" i="4"/>
  <c r="Z191" i="4"/>
  <c r="Y191" i="4"/>
  <c r="X191" i="4"/>
  <c r="W191" i="4"/>
  <c r="V191" i="4"/>
  <c r="U191" i="4"/>
  <c r="T191" i="4"/>
  <c r="S191" i="4"/>
  <c r="R191" i="4"/>
  <c r="Q191" i="4"/>
  <c r="BB180" i="4"/>
  <c r="BA180" i="4"/>
  <c r="AZ180" i="4"/>
  <c r="AY180" i="4"/>
  <c r="AX180" i="4"/>
  <c r="AW180" i="4"/>
  <c r="AV180" i="4"/>
  <c r="AU180" i="4"/>
  <c r="AT180" i="4"/>
  <c r="AS180" i="4"/>
  <c r="AR180" i="4"/>
  <c r="AQ180" i="4"/>
  <c r="AP180" i="4"/>
  <c r="AO180" i="4"/>
  <c r="AN180" i="4"/>
  <c r="AM180" i="4"/>
  <c r="AL180" i="4"/>
  <c r="AK180" i="4"/>
  <c r="AJ180" i="4"/>
  <c r="AI180" i="4"/>
  <c r="AH180" i="4"/>
  <c r="AG180" i="4"/>
  <c r="AF180" i="4"/>
  <c r="AE180" i="4"/>
  <c r="AD180" i="4"/>
  <c r="AC180" i="4"/>
  <c r="AB180" i="4"/>
  <c r="AA180" i="4"/>
  <c r="Z180" i="4"/>
  <c r="Y180" i="4"/>
  <c r="X180" i="4"/>
  <c r="W180" i="4"/>
  <c r="V180" i="4"/>
  <c r="U180" i="4"/>
  <c r="T180" i="4"/>
  <c r="S180" i="4"/>
  <c r="R180" i="4"/>
  <c r="Q180" i="4"/>
  <c r="BB177" i="4"/>
  <c r="BA177" i="4"/>
  <c r="AZ177" i="4"/>
  <c r="AY177" i="4"/>
  <c r="AX177" i="4"/>
  <c r="AW177" i="4"/>
  <c r="AV177" i="4"/>
  <c r="AU177" i="4"/>
  <c r="AT177" i="4"/>
  <c r="AS177" i="4"/>
  <c r="AR177" i="4"/>
  <c r="AQ177" i="4"/>
  <c r="AP177" i="4"/>
  <c r="AO177" i="4"/>
  <c r="AN177" i="4"/>
  <c r="AM177" i="4"/>
  <c r="AL177" i="4"/>
  <c r="AK177" i="4"/>
  <c r="AJ177" i="4"/>
  <c r="AI177" i="4"/>
  <c r="AH177" i="4"/>
  <c r="AG177" i="4"/>
  <c r="AF177" i="4"/>
  <c r="AE177" i="4"/>
  <c r="AD177" i="4"/>
  <c r="AC177" i="4"/>
  <c r="AB177" i="4"/>
  <c r="AA177" i="4"/>
  <c r="Z177" i="4"/>
  <c r="Y177" i="4"/>
  <c r="X177" i="4"/>
  <c r="W177" i="4"/>
  <c r="V177" i="4"/>
  <c r="U177" i="4"/>
  <c r="T177" i="4"/>
  <c r="S177" i="4"/>
  <c r="R177" i="4"/>
  <c r="Q177" i="4"/>
  <c r="BB174" i="4"/>
  <c r="BA174" i="4"/>
  <c r="AZ174" i="4"/>
  <c r="AY174" i="4"/>
  <c r="AX174" i="4"/>
  <c r="AW174" i="4"/>
  <c r="AV174" i="4"/>
  <c r="AU174" i="4"/>
  <c r="AT174" i="4"/>
  <c r="AS174" i="4"/>
  <c r="AR174" i="4"/>
  <c r="AQ174" i="4"/>
  <c r="AP174" i="4"/>
  <c r="AO174" i="4"/>
  <c r="AN174" i="4"/>
  <c r="AM174" i="4"/>
  <c r="AL174" i="4"/>
  <c r="AK174" i="4"/>
  <c r="AJ174" i="4"/>
  <c r="AI174" i="4"/>
  <c r="AH174" i="4"/>
  <c r="AG174" i="4"/>
  <c r="AF174" i="4"/>
  <c r="AE174" i="4"/>
  <c r="AD174" i="4"/>
  <c r="AC174" i="4"/>
  <c r="AB174" i="4"/>
  <c r="AA174" i="4"/>
  <c r="Z174" i="4"/>
  <c r="Y174" i="4"/>
  <c r="X174" i="4"/>
  <c r="W174" i="4"/>
  <c r="V174" i="4"/>
  <c r="U174" i="4"/>
  <c r="T174" i="4"/>
  <c r="S174" i="4"/>
  <c r="R174" i="4"/>
  <c r="Q174" i="4"/>
  <c r="BB163" i="4"/>
  <c r="BA163" i="4"/>
  <c r="AZ163" i="4"/>
  <c r="AY163" i="4"/>
  <c r="AX163" i="4"/>
  <c r="AW163" i="4"/>
  <c r="AV163" i="4"/>
  <c r="AU163" i="4"/>
  <c r="AT163" i="4"/>
  <c r="AS163" i="4"/>
  <c r="AR163" i="4"/>
  <c r="AQ163" i="4"/>
  <c r="AP163" i="4"/>
  <c r="AO163" i="4"/>
  <c r="AN163" i="4"/>
  <c r="AM163" i="4"/>
  <c r="AL163" i="4"/>
  <c r="AK163" i="4"/>
  <c r="AJ163" i="4"/>
  <c r="AI163" i="4"/>
  <c r="AH163" i="4"/>
  <c r="AG163" i="4"/>
  <c r="AF163" i="4"/>
  <c r="AE163" i="4"/>
  <c r="AD163" i="4"/>
  <c r="AC163" i="4"/>
  <c r="AB163" i="4"/>
  <c r="AA163" i="4"/>
  <c r="Z163" i="4"/>
  <c r="Y163" i="4"/>
  <c r="X163" i="4"/>
  <c r="W163" i="4"/>
  <c r="V163" i="4"/>
  <c r="U163" i="4"/>
  <c r="T163" i="4"/>
  <c r="S163" i="4"/>
  <c r="R163" i="4"/>
  <c r="Q163" i="4"/>
  <c r="BB156" i="4"/>
  <c r="BA156" i="4"/>
  <c r="AZ156" i="4"/>
  <c r="AY156" i="4"/>
  <c r="AX156" i="4"/>
  <c r="AW156" i="4"/>
  <c r="AV156" i="4"/>
  <c r="AU156" i="4"/>
  <c r="AT156" i="4"/>
  <c r="AS156" i="4"/>
  <c r="AR156" i="4"/>
  <c r="AQ156" i="4"/>
  <c r="AP156" i="4"/>
  <c r="AO156" i="4"/>
  <c r="AN156" i="4"/>
  <c r="AM156" i="4"/>
  <c r="AL156" i="4"/>
  <c r="AK156" i="4"/>
  <c r="AJ156" i="4"/>
  <c r="AI156" i="4"/>
  <c r="AH156" i="4"/>
  <c r="AG156" i="4"/>
  <c r="AF156" i="4"/>
  <c r="AE156" i="4"/>
  <c r="AD156" i="4"/>
  <c r="AC156" i="4"/>
  <c r="AB156" i="4"/>
  <c r="AA156" i="4"/>
  <c r="Z156" i="4"/>
  <c r="Y156" i="4"/>
  <c r="X156" i="4"/>
  <c r="W156" i="4"/>
  <c r="V156" i="4"/>
  <c r="U156" i="4"/>
  <c r="T156" i="4"/>
  <c r="S156" i="4"/>
  <c r="R156" i="4"/>
  <c r="Q156" i="4"/>
  <c r="BB152" i="4"/>
  <c r="BA152" i="4"/>
  <c r="AZ152" i="4"/>
  <c r="AY152" i="4"/>
  <c r="AX152" i="4"/>
  <c r="AW152" i="4"/>
  <c r="AV152" i="4"/>
  <c r="AU152" i="4"/>
  <c r="AT152" i="4"/>
  <c r="AS152" i="4"/>
  <c r="AR152" i="4"/>
  <c r="AQ152" i="4"/>
  <c r="AP152" i="4"/>
  <c r="AO152" i="4"/>
  <c r="AN152" i="4"/>
  <c r="AM152" i="4"/>
  <c r="AL152" i="4"/>
  <c r="AK152" i="4"/>
  <c r="AJ152" i="4"/>
  <c r="AI152" i="4"/>
  <c r="AH152" i="4"/>
  <c r="AG152" i="4"/>
  <c r="AF152" i="4"/>
  <c r="AE152" i="4"/>
  <c r="AD152" i="4"/>
  <c r="AC152" i="4"/>
  <c r="AB152" i="4"/>
  <c r="AA152" i="4"/>
  <c r="Z152" i="4"/>
  <c r="Y152" i="4"/>
  <c r="X152" i="4"/>
  <c r="W152" i="4"/>
  <c r="V152" i="4"/>
  <c r="U152" i="4"/>
  <c r="T152" i="4"/>
  <c r="S152" i="4"/>
  <c r="R152" i="4"/>
  <c r="Q152" i="4"/>
  <c r="BB139" i="4"/>
  <c r="BA139" i="4"/>
  <c r="AZ139" i="4"/>
  <c r="AY139" i="4"/>
  <c r="AX139" i="4"/>
  <c r="AW139" i="4"/>
  <c r="AV139" i="4"/>
  <c r="AU139" i="4"/>
  <c r="AT139" i="4"/>
  <c r="AS139" i="4"/>
  <c r="AR139" i="4"/>
  <c r="AQ139" i="4"/>
  <c r="AP139" i="4"/>
  <c r="AO139" i="4"/>
  <c r="AN139" i="4"/>
  <c r="AM139" i="4"/>
  <c r="AL139" i="4"/>
  <c r="AK139" i="4"/>
  <c r="AJ139" i="4"/>
  <c r="AI139" i="4"/>
  <c r="AH139" i="4"/>
  <c r="AG139" i="4"/>
  <c r="AF139" i="4"/>
  <c r="AE139" i="4"/>
  <c r="AD139" i="4"/>
  <c r="AC139" i="4"/>
  <c r="AB139" i="4"/>
  <c r="AA139" i="4"/>
  <c r="Z139" i="4"/>
  <c r="Y139" i="4"/>
  <c r="X139" i="4"/>
  <c r="W139" i="4"/>
  <c r="V139" i="4"/>
  <c r="U139" i="4"/>
  <c r="T139" i="4"/>
  <c r="S139" i="4"/>
  <c r="R139" i="4"/>
  <c r="Q139" i="4"/>
  <c r="P191" i="4"/>
  <c r="P180" i="4"/>
  <c r="P177" i="4"/>
  <c r="P174" i="4"/>
  <c r="P163" i="4"/>
  <c r="P156" i="4"/>
  <c r="P152" i="4"/>
  <c r="O151" i="4"/>
  <c r="P139" i="4"/>
  <c r="P134" i="4"/>
  <c r="P133" i="4" s="1"/>
  <c r="BB127" i="4"/>
  <c r="BB126" i="4" s="1"/>
  <c r="BB125" i="4" s="1"/>
  <c r="BB124" i="4" s="1"/>
  <c r="BA127" i="4"/>
  <c r="BA126" i="4" s="1"/>
  <c r="BA125" i="4" s="1"/>
  <c r="BA124" i="4" s="1"/>
  <c r="AZ127" i="4"/>
  <c r="AZ126" i="4" s="1"/>
  <c r="AZ125" i="4" s="1"/>
  <c r="AZ124" i="4" s="1"/>
  <c r="AY127" i="4"/>
  <c r="AY126" i="4" s="1"/>
  <c r="AY125" i="4" s="1"/>
  <c r="AY124" i="4" s="1"/>
  <c r="AX127" i="4"/>
  <c r="AX126" i="4" s="1"/>
  <c r="AX125" i="4" s="1"/>
  <c r="AX124" i="4" s="1"/>
  <c r="AW127" i="4"/>
  <c r="AW126" i="4" s="1"/>
  <c r="AW125" i="4" s="1"/>
  <c r="AW124" i="4" s="1"/>
  <c r="AV127" i="4"/>
  <c r="AV126" i="4" s="1"/>
  <c r="AV125" i="4" s="1"/>
  <c r="AV124" i="4" s="1"/>
  <c r="AU127" i="4"/>
  <c r="AU126" i="4" s="1"/>
  <c r="AU125" i="4" s="1"/>
  <c r="AU124" i="4" s="1"/>
  <c r="AT127" i="4"/>
  <c r="AT126" i="4" s="1"/>
  <c r="AT125" i="4" s="1"/>
  <c r="AT124" i="4" s="1"/>
  <c r="AS127" i="4"/>
  <c r="AS126" i="4" s="1"/>
  <c r="AS125" i="4" s="1"/>
  <c r="AS124" i="4" s="1"/>
  <c r="AR127" i="4"/>
  <c r="AR126" i="4" s="1"/>
  <c r="AR125" i="4" s="1"/>
  <c r="AR124" i="4" s="1"/>
  <c r="AQ127" i="4"/>
  <c r="AQ126" i="4" s="1"/>
  <c r="AQ125" i="4" s="1"/>
  <c r="AQ124" i="4" s="1"/>
  <c r="AP127" i="4"/>
  <c r="AP126" i="4" s="1"/>
  <c r="AP125" i="4" s="1"/>
  <c r="AP124" i="4" s="1"/>
  <c r="AO127" i="4"/>
  <c r="AO126" i="4" s="1"/>
  <c r="AO125" i="4" s="1"/>
  <c r="AO124" i="4" s="1"/>
  <c r="AN127" i="4"/>
  <c r="AN126" i="4" s="1"/>
  <c r="AN125" i="4" s="1"/>
  <c r="AN124" i="4" s="1"/>
  <c r="AM127" i="4"/>
  <c r="AM126" i="4" s="1"/>
  <c r="AM125" i="4" s="1"/>
  <c r="AM124" i="4" s="1"/>
  <c r="AL127" i="4"/>
  <c r="AL126" i="4" s="1"/>
  <c r="AL125" i="4" s="1"/>
  <c r="AL124" i="4" s="1"/>
  <c r="AK127" i="4"/>
  <c r="AK126" i="4" s="1"/>
  <c r="AK125" i="4" s="1"/>
  <c r="AK124" i="4" s="1"/>
  <c r="AJ127" i="4"/>
  <c r="AJ126" i="4" s="1"/>
  <c r="AJ125" i="4" s="1"/>
  <c r="AJ124" i="4" s="1"/>
  <c r="AI127" i="4"/>
  <c r="AI126" i="4" s="1"/>
  <c r="AI125" i="4" s="1"/>
  <c r="AI124" i="4" s="1"/>
  <c r="AH127" i="4"/>
  <c r="AH126" i="4" s="1"/>
  <c r="AH125" i="4" s="1"/>
  <c r="AH124" i="4" s="1"/>
  <c r="AG127" i="4"/>
  <c r="AG126" i="4" s="1"/>
  <c r="AG125" i="4" s="1"/>
  <c r="AG124" i="4" s="1"/>
  <c r="AF127" i="4"/>
  <c r="AF126" i="4" s="1"/>
  <c r="AF125" i="4" s="1"/>
  <c r="AF124" i="4" s="1"/>
  <c r="AE127" i="4"/>
  <c r="AE126" i="4" s="1"/>
  <c r="AE125" i="4" s="1"/>
  <c r="AE124" i="4" s="1"/>
  <c r="AD127" i="4"/>
  <c r="AD126" i="4" s="1"/>
  <c r="AD125" i="4" s="1"/>
  <c r="AD124" i="4" s="1"/>
  <c r="AC127" i="4"/>
  <c r="AC126" i="4" s="1"/>
  <c r="AC125" i="4" s="1"/>
  <c r="AC124" i="4" s="1"/>
  <c r="AB127" i="4"/>
  <c r="AB126" i="4" s="1"/>
  <c r="AB125" i="4" s="1"/>
  <c r="AB124" i="4" s="1"/>
  <c r="AA127" i="4"/>
  <c r="AA126" i="4" s="1"/>
  <c r="AA125" i="4" s="1"/>
  <c r="AA124" i="4" s="1"/>
  <c r="Z127" i="4"/>
  <c r="Z126" i="4" s="1"/>
  <c r="Z125" i="4" s="1"/>
  <c r="Z124" i="4" s="1"/>
  <c r="Y127" i="4"/>
  <c r="Y126" i="4" s="1"/>
  <c r="Y125" i="4" s="1"/>
  <c r="Y124" i="4" s="1"/>
  <c r="X127" i="4"/>
  <c r="X126" i="4" s="1"/>
  <c r="X125" i="4" s="1"/>
  <c r="X124" i="4" s="1"/>
  <c r="W127" i="4"/>
  <c r="W126" i="4" s="1"/>
  <c r="W125" i="4" s="1"/>
  <c r="W124" i="4" s="1"/>
  <c r="V127" i="4"/>
  <c r="V126" i="4" s="1"/>
  <c r="V125" i="4" s="1"/>
  <c r="V124" i="4" s="1"/>
  <c r="U127" i="4"/>
  <c r="U126" i="4" s="1"/>
  <c r="U125" i="4" s="1"/>
  <c r="U124" i="4" s="1"/>
  <c r="T127" i="4"/>
  <c r="T126" i="4" s="1"/>
  <c r="T125" i="4" s="1"/>
  <c r="T124" i="4" s="1"/>
  <c r="S127" i="4"/>
  <c r="S126" i="4" s="1"/>
  <c r="R127" i="4"/>
  <c r="R126" i="4" s="1"/>
  <c r="R125" i="4" s="1"/>
  <c r="R124" i="4" s="1"/>
  <c r="Q127" i="4"/>
  <c r="Q126" i="4" s="1"/>
  <c r="Q125" i="4" s="1"/>
  <c r="P127" i="4"/>
  <c r="P126" i="4" s="1"/>
  <c r="P125" i="4" s="1"/>
  <c r="P124" i="4" s="1"/>
  <c r="BB120" i="4"/>
  <c r="BB119" i="4" s="1"/>
  <c r="BB118" i="4" s="1"/>
  <c r="BB117" i="4" s="1"/>
  <c r="BB116" i="4" s="1"/>
  <c r="BA120" i="4"/>
  <c r="BA119" i="4" s="1"/>
  <c r="BA118" i="4" s="1"/>
  <c r="BA117" i="4" s="1"/>
  <c r="BA116" i="4" s="1"/>
  <c r="AZ120" i="4"/>
  <c r="AZ119" i="4" s="1"/>
  <c r="AZ118" i="4" s="1"/>
  <c r="AZ117" i="4" s="1"/>
  <c r="AZ116" i="4" s="1"/>
  <c r="AY120" i="4"/>
  <c r="AY119" i="4" s="1"/>
  <c r="AY118" i="4" s="1"/>
  <c r="AY117" i="4" s="1"/>
  <c r="AY116" i="4" s="1"/>
  <c r="AX120" i="4"/>
  <c r="AX119" i="4" s="1"/>
  <c r="AX118" i="4" s="1"/>
  <c r="AX117" i="4" s="1"/>
  <c r="AX116" i="4" s="1"/>
  <c r="AW120" i="4"/>
  <c r="AW119" i="4" s="1"/>
  <c r="AW118" i="4" s="1"/>
  <c r="AW117" i="4" s="1"/>
  <c r="AW116" i="4" s="1"/>
  <c r="AV120" i="4"/>
  <c r="AV119" i="4" s="1"/>
  <c r="AV118" i="4" s="1"/>
  <c r="AV117" i="4" s="1"/>
  <c r="AV116" i="4" s="1"/>
  <c r="AU120" i="4"/>
  <c r="AU119" i="4" s="1"/>
  <c r="AU118" i="4" s="1"/>
  <c r="AU117" i="4" s="1"/>
  <c r="AU116" i="4" s="1"/>
  <c r="AT120" i="4"/>
  <c r="AT119" i="4" s="1"/>
  <c r="AT118" i="4" s="1"/>
  <c r="AT117" i="4" s="1"/>
  <c r="AT116" i="4" s="1"/>
  <c r="AS120" i="4"/>
  <c r="AS119" i="4" s="1"/>
  <c r="AS118" i="4" s="1"/>
  <c r="AS117" i="4" s="1"/>
  <c r="AS116" i="4" s="1"/>
  <c r="AR120" i="4"/>
  <c r="AR119" i="4" s="1"/>
  <c r="AR118" i="4" s="1"/>
  <c r="AR117" i="4" s="1"/>
  <c r="AR116" i="4" s="1"/>
  <c r="AQ120" i="4"/>
  <c r="AQ119" i="4" s="1"/>
  <c r="AQ118" i="4" s="1"/>
  <c r="AQ117" i="4" s="1"/>
  <c r="AQ116" i="4" s="1"/>
  <c r="AP120" i="4"/>
  <c r="AP119" i="4" s="1"/>
  <c r="AP118" i="4" s="1"/>
  <c r="AP117" i="4" s="1"/>
  <c r="AP116" i="4" s="1"/>
  <c r="AO120" i="4"/>
  <c r="AO119" i="4" s="1"/>
  <c r="AO118" i="4" s="1"/>
  <c r="AO117" i="4" s="1"/>
  <c r="AO116" i="4" s="1"/>
  <c r="AN120" i="4"/>
  <c r="AN119" i="4" s="1"/>
  <c r="AN118" i="4" s="1"/>
  <c r="AN117" i="4" s="1"/>
  <c r="AN116" i="4" s="1"/>
  <c r="AM120" i="4"/>
  <c r="AM119" i="4" s="1"/>
  <c r="AM118" i="4" s="1"/>
  <c r="AM117" i="4" s="1"/>
  <c r="AM116" i="4" s="1"/>
  <c r="AL120" i="4"/>
  <c r="AL119" i="4" s="1"/>
  <c r="AL118" i="4" s="1"/>
  <c r="AL117" i="4" s="1"/>
  <c r="AL116" i="4" s="1"/>
  <c r="AK120" i="4"/>
  <c r="AK119" i="4" s="1"/>
  <c r="AK118" i="4" s="1"/>
  <c r="AK117" i="4" s="1"/>
  <c r="AK116" i="4" s="1"/>
  <c r="AJ120" i="4"/>
  <c r="AJ119" i="4" s="1"/>
  <c r="AJ118" i="4" s="1"/>
  <c r="AJ117" i="4" s="1"/>
  <c r="AJ116" i="4" s="1"/>
  <c r="AI120" i="4"/>
  <c r="AI119" i="4" s="1"/>
  <c r="AI118" i="4" s="1"/>
  <c r="AI117" i="4" s="1"/>
  <c r="AI116" i="4" s="1"/>
  <c r="AH120" i="4"/>
  <c r="AH119" i="4" s="1"/>
  <c r="AH118" i="4" s="1"/>
  <c r="AH117" i="4" s="1"/>
  <c r="AH116" i="4" s="1"/>
  <c r="AG120" i="4"/>
  <c r="AG119" i="4" s="1"/>
  <c r="AG118" i="4" s="1"/>
  <c r="AG117" i="4" s="1"/>
  <c r="AG116" i="4" s="1"/>
  <c r="AF120" i="4"/>
  <c r="AF119" i="4" s="1"/>
  <c r="AF118" i="4" s="1"/>
  <c r="AF117" i="4" s="1"/>
  <c r="AF116" i="4" s="1"/>
  <c r="AE120" i="4"/>
  <c r="AE119" i="4" s="1"/>
  <c r="AE118" i="4" s="1"/>
  <c r="AE117" i="4" s="1"/>
  <c r="AE116" i="4" s="1"/>
  <c r="AD120" i="4"/>
  <c r="AD119" i="4" s="1"/>
  <c r="AD118" i="4" s="1"/>
  <c r="AD117" i="4" s="1"/>
  <c r="AD116" i="4" s="1"/>
  <c r="AC120" i="4"/>
  <c r="AC119" i="4" s="1"/>
  <c r="AC118" i="4" s="1"/>
  <c r="AC117" i="4" s="1"/>
  <c r="AC116" i="4" s="1"/>
  <c r="AB120" i="4"/>
  <c r="AB119" i="4" s="1"/>
  <c r="AB118" i="4" s="1"/>
  <c r="AB117" i="4" s="1"/>
  <c r="AB116" i="4" s="1"/>
  <c r="AA120" i="4"/>
  <c r="AA119" i="4" s="1"/>
  <c r="AA118" i="4" s="1"/>
  <c r="AA117" i="4" s="1"/>
  <c r="AA116" i="4" s="1"/>
  <c r="Z120" i="4"/>
  <c r="Z119" i="4" s="1"/>
  <c r="Z118" i="4" s="1"/>
  <c r="Z117" i="4" s="1"/>
  <c r="Z116" i="4" s="1"/>
  <c r="Y120" i="4"/>
  <c r="Y119" i="4" s="1"/>
  <c r="Y118" i="4" s="1"/>
  <c r="Y117" i="4" s="1"/>
  <c r="Y116" i="4" s="1"/>
  <c r="X120" i="4"/>
  <c r="X119" i="4" s="1"/>
  <c r="X118" i="4" s="1"/>
  <c r="X117" i="4" s="1"/>
  <c r="X116" i="4" s="1"/>
  <c r="W120" i="4"/>
  <c r="W119" i="4" s="1"/>
  <c r="W118" i="4" s="1"/>
  <c r="W117" i="4" s="1"/>
  <c r="W116" i="4" s="1"/>
  <c r="V120" i="4"/>
  <c r="V119" i="4" s="1"/>
  <c r="V118" i="4" s="1"/>
  <c r="V117" i="4" s="1"/>
  <c r="V116" i="4" s="1"/>
  <c r="U120" i="4"/>
  <c r="U119" i="4" s="1"/>
  <c r="U118" i="4" s="1"/>
  <c r="U117" i="4" s="1"/>
  <c r="U116" i="4" s="1"/>
  <c r="T120" i="4"/>
  <c r="T119" i="4" s="1"/>
  <c r="T118" i="4" s="1"/>
  <c r="T117" i="4" s="1"/>
  <c r="T116" i="4" s="1"/>
  <c r="S120" i="4"/>
  <c r="S119" i="4" s="1"/>
  <c r="S118" i="4" s="1"/>
  <c r="S117" i="4" s="1"/>
  <c r="S116" i="4" s="1"/>
  <c r="R120" i="4"/>
  <c r="R119" i="4" s="1"/>
  <c r="R118" i="4" s="1"/>
  <c r="R117" i="4" s="1"/>
  <c r="R116" i="4" s="1"/>
  <c r="Q120" i="4"/>
  <c r="Q119" i="4" s="1"/>
  <c r="P120" i="4"/>
  <c r="P119" i="4" s="1"/>
  <c r="P118" i="4" s="1"/>
  <c r="P117" i="4" s="1"/>
  <c r="P116" i="4" s="1"/>
  <c r="O46" i="4"/>
  <c r="O45" i="4"/>
  <c r="O44" i="4"/>
  <c r="O43" i="4"/>
  <c r="BB65" i="4"/>
  <c r="BB64" i="4" s="1"/>
  <c r="BB63" i="4" s="1"/>
  <c r="BB62" i="4" s="1"/>
  <c r="BB61" i="4" s="1"/>
  <c r="BA65" i="4"/>
  <c r="BA64" i="4" s="1"/>
  <c r="BA63" i="4" s="1"/>
  <c r="BA62" i="4" s="1"/>
  <c r="BA61" i="4" s="1"/>
  <c r="AZ65" i="4"/>
  <c r="AZ64" i="4" s="1"/>
  <c r="AZ63" i="4" s="1"/>
  <c r="AZ62" i="4" s="1"/>
  <c r="AZ61" i="4" s="1"/>
  <c r="AY65" i="4"/>
  <c r="AY64" i="4" s="1"/>
  <c r="AY63" i="4" s="1"/>
  <c r="AY62" i="4" s="1"/>
  <c r="AY61" i="4" s="1"/>
  <c r="AX65" i="4"/>
  <c r="AX64" i="4" s="1"/>
  <c r="AX63" i="4" s="1"/>
  <c r="AX62" i="4" s="1"/>
  <c r="AX61" i="4" s="1"/>
  <c r="AW65" i="4"/>
  <c r="AW64" i="4" s="1"/>
  <c r="AW63" i="4" s="1"/>
  <c r="AW62" i="4" s="1"/>
  <c r="AW61" i="4" s="1"/>
  <c r="AV65" i="4"/>
  <c r="AV64" i="4" s="1"/>
  <c r="AV63" i="4" s="1"/>
  <c r="AV62" i="4" s="1"/>
  <c r="AV61" i="4" s="1"/>
  <c r="AU65" i="4"/>
  <c r="AU64" i="4" s="1"/>
  <c r="AU63" i="4" s="1"/>
  <c r="AU62" i="4" s="1"/>
  <c r="AU61" i="4" s="1"/>
  <c r="AT65" i="4"/>
  <c r="AT64" i="4" s="1"/>
  <c r="AT63" i="4" s="1"/>
  <c r="AT62" i="4" s="1"/>
  <c r="AT61" i="4" s="1"/>
  <c r="AS65" i="4"/>
  <c r="AS64" i="4" s="1"/>
  <c r="AS63" i="4" s="1"/>
  <c r="AS62" i="4" s="1"/>
  <c r="AS61" i="4" s="1"/>
  <c r="AR65" i="4"/>
  <c r="AR64" i="4" s="1"/>
  <c r="AR63" i="4" s="1"/>
  <c r="AR62" i="4" s="1"/>
  <c r="AR61" i="4" s="1"/>
  <c r="AQ65" i="4"/>
  <c r="AQ64" i="4" s="1"/>
  <c r="AQ63" i="4" s="1"/>
  <c r="AQ62" i="4" s="1"/>
  <c r="AQ61" i="4" s="1"/>
  <c r="AP65" i="4"/>
  <c r="AP64" i="4" s="1"/>
  <c r="AP63" i="4" s="1"/>
  <c r="AP62" i="4" s="1"/>
  <c r="AP61" i="4" s="1"/>
  <c r="AO65" i="4"/>
  <c r="AO64" i="4" s="1"/>
  <c r="AO63" i="4" s="1"/>
  <c r="AO62" i="4" s="1"/>
  <c r="AO61" i="4" s="1"/>
  <c r="AN65" i="4"/>
  <c r="AN64" i="4" s="1"/>
  <c r="AN63" i="4" s="1"/>
  <c r="AN62" i="4" s="1"/>
  <c r="AN61" i="4" s="1"/>
  <c r="AM65" i="4"/>
  <c r="AM64" i="4" s="1"/>
  <c r="AM63" i="4" s="1"/>
  <c r="AM62" i="4" s="1"/>
  <c r="AM61" i="4" s="1"/>
  <c r="AL65" i="4"/>
  <c r="AL64" i="4" s="1"/>
  <c r="AL63" i="4" s="1"/>
  <c r="AL62" i="4" s="1"/>
  <c r="AL61" i="4" s="1"/>
  <c r="AK65" i="4"/>
  <c r="AK64" i="4" s="1"/>
  <c r="AK63" i="4" s="1"/>
  <c r="AK62" i="4" s="1"/>
  <c r="AK61" i="4" s="1"/>
  <c r="AJ65" i="4"/>
  <c r="AJ64" i="4" s="1"/>
  <c r="AJ63" i="4" s="1"/>
  <c r="AJ62" i="4" s="1"/>
  <c r="AJ61" i="4" s="1"/>
  <c r="AI65" i="4"/>
  <c r="AI64" i="4" s="1"/>
  <c r="AI63" i="4" s="1"/>
  <c r="AI62" i="4" s="1"/>
  <c r="AI61" i="4" s="1"/>
  <c r="AH65" i="4"/>
  <c r="AH64" i="4" s="1"/>
  <c r="AH63" i="4" s="1"/>
  <c r="AH62" i="4" s="1"/>
  <c r="AH61" i="4" s="1"/>
  <c r="AG65" i="4"/>
  <c r="AG64" i="4" s="1"/>
  <c r="AG63" i="4" s="1"/>
  <c r="AG62" i="4" s="1"/>
  <c r="AG61" i="4" s="1"/>
  <c r="AF65" i="4"/>
  <c r="AF64" i="4" s="1"/>
  <c r="AF63" i="4" s="1"/>
  <c r="AF62" i="4" s="1"/>
  <c r="AF61" i="4" s="1"/>
  <c r="AE65" i="4"/>
  <c r="AE64" i="4" s="1"/>
  <c r="AE63" i="4" s="1"/>
  <c r="AE62" i="4" s="1"/>
  <c r="AE61" i="4" s="1"/>
  <c r="AD65" i="4"/>
  <c r="AD64" i="4" s="1"/>
  <c r="AD63" i="4" s="1"/>
  <c r="AD62" i="4" s="1"/>
  <c r="AD61" i="4" s="1"/>
  <c r="AC65" i="4"/>
  <c r="AC64" i="4" s="1"/>
  <c r="AC63" i="4" s="1"/>
  <c r="AC62" i="4" s="1"/>
  <c r="AC61" i="4" s="1"/>
  <c r="AB65" i="4"/>
  <c r="AB64" i="4" s="1"/>
  <c r="AB63" i="4" s="1"/>
  <c r="AB62" i="4" s="1"/>
  <c r="AB61" i="4" s="1"/>
  <c r="AA65" i="4"/>
  <c r="AA64" i="4" s="1"/>
  <c r="AA63" i="4" s="1"/>
  <c r="AA62" i="4" s="1"/>
  <c r="AA61" i="4" s="1"/>
  <c r="Z65" i="4"/>
  <c r="Z64" i="4" s="1"/>
  <c r="Z63" i="4" s="1"/>
  <c r="Z62" i="4" s="1"/>
  <c r="Z61" i="4" s="1"/>
  <c r="Y65" i="4"/>
  <c r="Y64" i="4" s="1"/>
  <c r="Y63" i="4" s="1"/>
  <c r="Y62" i="4" s="1"/>
  <c r="Y61" i="4" s="1"/>
  <c r="X65" i="4"/>
  <c r="X64" i="4" s="1"/>
  <c r="X63" i="4" s="1"/>
  <c r="X62" i="4" s="1"/>
  <c r="X61" i="4" s="1"/>
  <c r="W65" i="4"/>
  <c r="W64" i="4" s="1"/>
  <c r="W63" i="4" s="1"/>
  <c r="W62" i="4" s="1"/>
  <c r="W61" i="4" s="1"/>
  <c r="V65" i="4"/>
  <c r="V64" i="4" s="1"/>
  <c r="V63" i="4" s="1"/>
  <c r="V62" i="4" s="1"/>
  <c r="V61" i="4" s="1"/>
  <c r="U65" i="4"/>
  <c r="U64" i="4" s="1"/>
  <c r="U63" i="4" s="1"/>
  <c r="U62" i="4" s="1"/>
  <c r="U61" i="4" s="1"/>
  <c r="T65" i="4"/>
  <c r="T64" i="4" s="1"/>
  <c r="T63" i="4" s="1"/>
  <c r="T62" i="4" s="1"/>
  <c r="T61" i="4" s="1"/>
  <c r="S65" i="4"/>
  <c r="S64" i="4" s="1"/>
  <c r="S63" i="4" s="1"/>
  <c r="S62" i="4" s="1"/>
  <c r="S61" i="4" s="1"/>
  <c r="R65" i="4"/>
  <c r="R64" i="4" s="1"/>
  <c r="R63" i="4" s="1"/>
  <c r="R62" i="4" s="1"/>
  <c r="R61" i="4" s="1"/>
  <c r="Q65" i="4"/>
  <c r="Q64" i="4" s="1"/>
  <c r="Q63" i="4" s="1"/>
  <c r="Q62" i="4" s="1"/>
  <c r="Q61" i="4" s="1"/>
  <c r="P65" i="4"/>
  <c r="P64" i="4" s="1"/>
  <c r="BB58" i="4"/>
  <c r="BB57" i="4" s="1"/>
  <c r="BB56" i="4" s="1"/>
  <c r="BA58" i="4"/>
  <c r="BA57" i="4" s="1"/>
  <c r="BA56" i="4" s="1"/>
  <c r="AZ58" i="4"/>
  <c r="AZ57" i="4" s="1"/>
  <c r="AZ56" i="4" s="1"/>
  <c r="AY58" i="4"/>
  <c r="AY57" i="4" s="1"/>
  <c r="AY56" i="4" s="1"/>
  <c r="AX58" i="4"/>
  <c r="AX57" i="4" s="1"/>
  <c r="AX56" i="4" s="1"/>
  <c r="AW58" i="4"/>
  <c r="AW57" i="4" s="1"/>
  <c r="AW56" i="4" s="1"/>
  <c r="AV58" i="4"/>
  <c r="AV57" i="4" s="1"/>
  <c r="AV56" i="4" s="1"/>
  <c r="AU58" i="4"/>
  <c r="AU57" i="4" s="1"/>
  <c r="AU56" i="4" s="1"/>
  <c r="AT58" i="4"/>
  <c r="AT57" i="4" s="1"/>
  <c r="AT56" i="4" s="1"/>
  <c r="AS58" i="4"/>
  <c r="AS57" i="4" s="1"/>
  <c r="AS56" i="4" s="1"/>
  <c r="AR58" i="4"/>
  <c r="AR57" i="4" s="1"/>
  <c r="AR56" i="4" s="1"/>
  <c r="AQ58" i="4"/>
  <c r="AQ57" i="4" s="1"/>
  <c r="AQ56" i="4" s="1"/>
  <c r="AP58" i="4"/>
  <c r="AP57" i="4" s="1"/>
  <c r="AP56" i="4" s="1"/>
  <c r="AO58" i="4"/>
  <c r="AO57" i="4" s="1"/>
  <c r="AO56" i="4" s="1"/>
  <c r="AN58" i="4"/>
  <c r="AN57" i="4" s="1"/>
  <c r="AN56" i="4" s="1"/>
  <c r="AM58" i="4"/>
  <c r="AM57" i="4" s="1"/>
  <c r="AM56" i="4" s="1"/>
  <c r="AL58" i="4"/>
  <c r="AL57" i="4" s="1"/>
  <c r="AL56" i="4" s="1"/>
  <c r="AK58" i="4"/>
  <c r="AK57" i="4" s="1"/>
  <c r="AK56" i="4" s="1"/>
  <c r="AJ58" i="4"/>
  <c r="AJ57" i="4" s="1"/>
  <c r="AJ56" i="4" s="1"/>
  <c r="AI58" i="4"/>
  <c r="AI57" i="4" s="1"/>
  <c r="AI56" i="4" s="1"/>
  <c r="AH58" i="4"/>
  <c r="AH57" i="4" s="1"/>
  <c r="AH56" i="4" s="1"/>
  <c r="AG58" i="4"/>
  <c r="AG57" i="4" s="1"/>
  <c r="AG56" i="4" s="1"/>
  <c r="AF58" i="4"/>
  <c r="AF57" i="4" s="1"/>
  <c r="AF56" i="4" s="1"/>
  <c r="AE58" i="4"/>
  <c r="AE57" i="4" s="1"/>
  <c r="AE56" i="4" s="1"/>
  <c r="AD58" i="4"/>
  <c r="AD57" i="4" s="1"/>
  <c r="AD56" i="4" s="1"/>
  <c r="AC58" i="4"/>
  <c r="AC57" i="4" s="1"/>
  <c r="AC56" i="4" s="1"/>
  <c r="AB58" i="4"/>
  <c r="AB57" i="4" s="1"/>
  <c r="AB56" i="4" s="1"/>
  <c r="AA58" i="4"/>
  <c r="AA57" i="4" s="1"/>
  <c r="AA56" i="4" s="1"/>
  <c r="Z58" i="4"/>
  <c r="Z57" i="4" s="1"/>
  <c r="Z56" i="4" s="1"/>
  <c r="Y58" i="4"/>
  <c r="Y57" i="4" s="1"/>
  <c r="Y56" i="4" s="1"/>
  <c r="X58" i="4"/>
  <c r="X57" i="4" s="1"/>
  <c r="X56" i="4" s="1"/>
  <c r="W58" i="4"/>
  <c r="W57" i="4" s="1"/>
  <c r="W56" i="4" s="1"/>
  <c r="V58" i="4"/>
  <c r="V57" i="4" s="1"/>
  <c r="V56" i="4" s="1"/>
  <c r="U58" i="4"/>
  <c r="U57" i="4" s="1"/>
  <c r="U56" i="4" s="1"/>
  <c r="T58" i="4"/>
  <c r="T57" i="4" s="1"/>
  <c r="T56" i="4" s="1"/>
  <c r="S58" i="4"/>
  <c r="S57" i="4" s="1"/>
  <c r="S56" i="4" s="1"/>
  <c r="R58" i="4"/>
  <c r="R57" i="4" s="1"/>
  <c r="R56" i="4" s="1"/>
  <c r="Q58" i="4"/>
  <c r="Q57" i="4" s="1"/>
  <c r="Q56" i="4" s="1"/>
  <c r="P58" i="4"/>
  <c r="P57" i="4" s="1"/>
  <c r="P56" i="4" s="1"/>
  <c r="BB48" i="4"/>
  <c r="BB47" i="4" s="1"/>
  <c r="BA48" i="4"/>
  <c r="BA47" i="4" s="1"/>
  <c r="AZ48" i="4"/>
  <c r="AZ47" i="4" s="1"/>
  <c r="AY48" i="4"/>
  <c r="AY47" i="4" s="1"/>
  <c r="AX48" i="4"/>
  <c r="AX47" i="4" s="1"/>
  <c r="AW48" i="4"/>
  <c r="AW47" i="4" s="1"/>
  <c r="AV48" i="4"/>
  <c r="AV47" i="4" s="1"/>
  <c r="AU48" i="4"/>
  <c r="AU47" i="4" s="1"/>
  <c r="AT48" i="4"/>
  <c r="AT47" i="4" s="1"/>
  <c r="AS48" i="4"/>
  <c r="AS47" i="4" s="1"/>
  <c r="AR48" i="4"/>
  <c r="AR47" i="4" s="1"/>
  <c r="AQ48" i="4"/>
  <c r="AQ47" i="4" s="1"/>
  <c r="AP48" i="4"/>
  <c r="AP47" i="4" s="1"/>
  <c r="AO48" i="4"/>
  <c r="AO47" i="4" s="1"/>
  <c r="AN48" i="4"/>
  <c r="AN47" i="4" s="1"/>
  <c r="AM48" i="4"/>
  <c r="AM47" i="4" s="1"/>
  <c r="AL48" i="4"/>
  <c r="AL47" i="4" s="1"/>
  <c r="AK48" i="4"/>
  <c r="AK47" i="4" s="1"/>
  <c r="AJ48" i="4"/>
  <c r="AJ47" i="4" s="1"/>
  <c r="AI48" i="4"/>
  <c r="AI47" i="4" s="1"/>
  <c r="AH48" i="4"/>
  <c r="AH47" i="4" s="1"/>
  <c r="AG48" i="4"/>
  <c r="AG47" i="4" s="1"/>
  <c r="AF48" i="4"/>
  <c r="AF47" i="4" s="1"/>
  <c r="AE48" i="4"/>
  <c r="AE47" i="4" s="1"/>
  <c r="AD48" i="4"/>
  <c r="AD47" i="4" s="1"/>
  <c r="AC48" i="4"/>
  <c r="AC47" i="4" s="1"/>
  <c r="AB48" i="4"/>
  <c r="AB47" i="4" s="1"/>
  <c r="AA48" i="4"/>
  <c r="AA47" i="4" s="1"/>
  <c r="Z48" i="4"/>
  <c r="Z47" i="4" s="1"/>
  <c r="Y48" i="4"/>
  <c r="Y47" i="4" s="1"/>
  <c r="X48" i="4"/>
  <c r="X47" i="4" s="1"/>
  <c r="W48" i="4"/>
  <c r="W47" i="4" s="1"/>
  <c r="V48" i="4"/>
  <c r="V47" i="4" s="1"/>
  <c r="U48" i="4"/>
  <c r="U47" i="4" s="1"/>
  <c r="T48" i="4"/>
  <c r="T47" i="4" s="1"/>
  <c r="S48" i="4"/>
  <c r="S47" i="4" s="1"/>
  <c r="R48" i="4"/>
  <c r="R47" i="4" s="1"/>
  <c r="Q48" i="4"/>
  <c r="Q47" i="4" s="1"/>
  <c r="BB52" i="4"/>
  <c r="BB51" i="4" s="1"/>
  <c r="BA52" i="4"/>
  <c r="BA51" i="4" s="1"/>
  <c r="AZ52" i="4"/>
  <c r="AZ51" i="4" s="1"/>
  <c r="AY52" i="4"/>
  <c r="AY51" i="4" s="1"/>
  <c r="AX52" i="4"/>
  <c r="AX51" i="4" s="1"/>
  <c r="AW52" i="4"/>
  <c r="AW51" i="4" s="1"/>
  <c r="AV52" i="4"/>
  <c r="AV51" i="4" s="1"/>
  <c r="AU52" i="4"/>
  <c r="AU51" i="4" s="1"/>
  <c r="AT52" i="4"/>
  <c r="AT51" i="4" s="1"/>
  <c r="AS52" i="4"/>
  <c r="AS51" i="4" s="1"/>
  <c r="AR52" i="4"/>
  <c r="AR51" i="4" s="1"/>
  <c r="AQ52" i="4"/>
  <c r="AQ51" i="4" s="1"/>
  <c r="AP52" i="4"/>
  <c r="AP51" i="4" s="1"/>
  <c r="AO52" i="4"/>
  <c r="AO51" i="4" s="1"/>
  <c r="AN52" i="4"/>
  <c r="AN51" i="4" s="1"/>
  <c r="AM52" i="4"/>
  <c r="AM51" i="4" s="1"/>
  <c r="AL52" i="4"/>
  <c r="AL51" i="4" s="1"/>
  <c r="AK52" i="4"/>
  <c r="AK51" i="4" s="1"/>
  <c r="AJ52" i="4"/>
  <c r="AJ51" i="4" s="1"/>
  <c r="AI52" i="4"/>
  <c r="AI51" i="4" s="1"/>
  <c r="AH52" i="4"/>
  <c r="AH51" i="4" s="1"/>
  <c r="AG52" i="4"/>
  <c r="AG51" i="4" s="1"/>
  <c r="AF52" i="4"/>
  <c r="AF51" i="4" s="1"/>
  <c r="AE52" i="4"/>
  <c r="AE51" i="4" s="1"/>
  <c r="AD52" i="4"/>
  <c r="AD51" i="4" s="1"/>
  <c r="AC52" i="4"/>
  <c r="AC51" i="4" s="1"/>
  <c r="AB52" i="4"/>
  <c r="AB51" i="4" s="1"/>
  <c r="AA52" i="4"/>
  <c r="AA51" i="4" s="1"/>
  <c r="Z52" i="4"/>
  <c r="Z51" i="4" s="1"/>
  <c r="Y52" i="4"/>
  <c r="Y51" i="4" s="1"/>
  <c r="X52" i="4"/>
  <c r="X51" i="4" s="1"/>
  <c r="W52" i="4"/>
  <c r="W51" i="4" s="1"/>
  <c r="V52" i="4"/>
  <c r="V51" i="4" s="1"/>
  <c r="U52" i="4"/>
  <c r="U51" i="4" s="1"/>
  <c r="T52" i="4"/>
  <c r="T51" i="4" s="1"/>
  <c r="S52" i="4"/>
  <c r="S51" i="4" s="1"/>
  <c r="R52" i="4"/>
  <c r="R51" i="4" s="1"/>
  <c r="Q52" i="4"/>
  <c r="Q51" i="4" s="1"/>
  <c r="P52" i="4"/>
  <c r="P51" i="4" s="1"/>
  <c r="P48" i="4"/>
  <c r="P47" i="4" s="1"/>
  <c r="BB38" i="4"/>
  <c r="BB37" i="4" s="1"/>
  <c r="BA38" i="4"/>
  <c r="BA37" i="4" s="1"/>
  <c r="AZ38" i="4"/>
  <c r="AZ37" i="4" s="1"/>
  <c r="AY38" i="4"/>
  <c r="AY37" i="4" s="1"/>
  <c r="AX38" i="4"/>
  <c r="AX37" i="4" s="1"/>
  <c r="AW38" i="4"/>
  <c r="AW37" i="4" s="1"/>
  <c r="AV38" i="4"/>
  <c r="AV37" i="4" s="1"/>
  <c r="AU38" i="4"/>
  <c r="AU37" i="4" s="1"/>
  <c r="AT38" i="4"/>
  <c r="AT37" i="4" s="1"/>
  <c r="AS38" i="4"/>
  <c r="AS37" i="4" s="1"/>
  <c r="AR38" i="4"/>
  <c r="AR37" i="4" s="1"/>
  <c r="AQ38" i="4"/>
  <c r="AQ37" i="4" s="1"/>
  <c r="AP38" i="4"/>
  <c r="AP37" i="4" s="1"/>
  <c r="AO38" i="4"/>
  <c r="AO37" i="4" s="1"/>
  <c r="AN38" i="4"/>
  <c r="AN37" i="4" s="1"/>
  <c r="AM38" i="4"/>
  <c r="AM37" i="4" s="1"/>
  <c r="AL38" i="4"/>
  <c r="AL37" i="4" s="1"/>
  <c r="AK38" i="4"/>
  <c r="AK37" i="4" s="1"/>
  <c r="AJ38" i="4"/>
  <c r="AJ37" i="4" s="1"/>
  <c r="AI38" i="4"/>
  <c r="AI37" i="4" s="1"/>
  <c r="AH38" i="4"/>
  <c r="AH37" i="4" s="1"/>
  <c r="AG38" i="4"/>
  <c r="AG37" i="4" s="1"/>
  <c r="AF38" i="4"/>
  <c r="AF37" i="4" s="1"/>
  <c r="AE38" i="4"/>
  <c r="AE37" i="4" s="1"/>
  <c r="AD38" i="4"/>
  <c r="AD37" i="4" s="1"/>
  <c r="AC38" i="4"/>
  <c r="AC37" i="4" s="1"/>
  <c r="AB38" i="4"/>
  <c r="AB37" i="4" s="1"/>
  <c r="AA38" i="4"/>
  <c r="AA37" i="4" s="1"/>
  <c r="Z38" i="4"/>
  <c r="Z37" i="4" s="1"/>
  <c r="Y38" i="4"/>
  <c r="Y37" i="4" s="1"/>
  <c r="X38" i="4"/>
  <c r="X37" i="4" s="1"/>
  <c r="W38" i="4"/>
  <c r="W37" i="4" s="1"/>
  <c r="V38" i="4"/>
  <c r="V37" i="4" s="1"/>
  <c r="U38" i="4"/>
  <c r="U37" i="4" s="1"/>
  <c r="T38" i="4"/>
  <c r="T37" i="4" s="1"/>
  <c r="S38" i="4"/>
  <c r="S37" i="4" s="1"/>
  <c r="R38" i="4"/>
  <c r="R37" i="4" s="1"/>
  <c r="Q38" i="4"/>
  <c r="Q37" i="4" s="1"/>
  <c r="P38" i="4"/>
  <c r="P37" i="4" s="1"/>
  <c r="BB27" i="4"/>
  <c r="BB26" i="4" s="1"/>
  <c r="BA27" i="4"/>
  <c r="BA26" i="4" s="1"/>
  <c r="AZ27" i="4"/>
  <c r="AZ26" i="4" s="1"/>
  <c r="AY27" i="4"/>
  <c r="AY26" i="4" s="1"/>
  <c r="AX27" i="4"/>
  <c r="AX26" i="4" s="1"/>
  <c r="AW27" i="4"/>
  <c r="AW26" i="4" s="1"/>
  <c r="AV27" i="4"/>
  <c r="AV26" i="4" s="1"/>
  <c r="AU27" i="4"/>
  <c r="AU26" i="4" s="1"/>
  <c r="AT27" i="4"/>
  <c r="AT26" i="4" s="1"/>
  <c r="AS27" i="4"/>
  <c r="AS26" i="4" s="1"/>
  <c r="AR27" i="4"/>
  <c r="AR26" i="4" s="1"/>
  <c r="AQ27" i="4"/>
  <c r="AQ26" i="4" s="1"/>
  <c r="AP27" i="4"/>
  <c r="AP26" i="4" s="1"/>
  <c r="AO27" i="4"/>
  <c r="AO26" i="4" s="1"/>
  <c r="AN27" i="4"/>
  <c r="AN26" i="4" s="1"/>
  <c r="AM27" i="4"/>
  <c r="AM26" i="4" s="1"/>
  <c r="AL27" i="4"/>
  <c r="AL26" i="4" s="1"/>
  <c r="AK27" i="4"/>
  <c r="AK26" i="4" s="1"/>
  <c r="AJ27" i="4"/>
  <c r="AJ26" i="4" s="1"/>
  <c r="AI27" i="4"/>
  <c r="AI26" i="4" s="1"/>
  <c r="AH27" i="4"/>
  <c r="AH26" i="4" s="1"/>
  <c r="AG27" i="4"/>
  <c r="AG26" i="4" s="1"/>
  <c r="AF27" i="4"/>
  <c r="AF26" i="4" s="1"/>
  <c r="AE27" i="4"/>
  <c r="AE26" i="4" s="1"/>
  <c r="AD27" i="4"/>
  <c r="AD26" i="4" s="1"/>
  <c r="AC27" i="4"/>
  <c r="AC26" i="4" s="1"/>
  <c r="AB27" i="4"/>
  <c r="AB26" i="4" s="1"/>
  <c r="AA27" i="4"/>
  <c r="AA26" i="4" s="1"/>
  <c r="Z27" i="4"/>
  <c r="Z26" i="4" s="1"/>
  <c r="Y27" i="4"/>
  <c r="Y26" i="4" s="1"/>
  <c r="X27" i="4"/>
  <c r="X26" i="4" s="1"/>
  <c r="W27" i="4"/>
  <c r="W26" i="4" s="1"/>
  <c r="V27" i="4"/>
  <c r="V26" i="4" s="1"/>
  <c r="U27" i="4"/>
  <c r="U26" i="4" s="1"/>
  <c r="T27" i="4"/>
  <c r="T26" i="4" s="1"/>
  <c r="S27" i="4"/>
  <c r="S26" i="4" s="1"/>
  <c r="R27" i="4"/>
  <c r="R26" i="4" s="1"/>
  <c r="Q27" i="4"/>
  <c r="Q26" i="4" s="1"/>
  <c r="BB31" i="4"/>
  <c r="BB30" i="4" s="1"/>
  <c r="BA31" i="4"/>
  <c r="BA30" i="4" s="1"/>
  <c r="AZ31" i="4"/>
  <c r="AZ30" i="4" s="1"/>
  <c r="AY31" i="4"/>
  <c r="AY30" i="4" s="1"/>
  <c r="AX31" i="4"/>
  <c r="AX30" i="4" s="1"/>
  <c r="AW31" i="4"/>
  <c r="AW30" i="4" s="1"/>
  <c r="AV31" i="4"/>
  <c r="AV30" i="4" s="1"/>
  <c r="AU31" i="4"/>
  <c r="AU30" i="4" s="1"/>
  <c r="AT31" i="4"/>
  <c r="AT30" i="4" s="1"/>
  <c r="AS31" i="4"/>
  <c r="AS30" i="4" s="1"/>
  <c r="AR31" i="4"/>
  <c r="AR30" i="4" s="1"/>
  <c r="AQ31" i="4"/>
  <c r="AQ30" i="4" s="1"/>
  <c r="AP31" i="4"/>
  <c r="AP30" i="4" s="1"/>
  <c r="AO31" i="4"/>
  <c r="AO30" i="4" s="1"/>
  <c r="AN31" i="4"/>
  <c r="AN30" i="4" s="1"/>
  <c r="AM31" i="4"/>
  <c r="AM30" i="4" s="1"/>
  <c r="AL31" i="4"/>
  <c r="AL30" i="4" s="1"/>
  <c r="AK31" i="4"/>
  <c r="AK30" i="4" s="1"/>
  <c r="AJ31" i="4"/>
  <c r="AJ30" i="4" s="1"/>
  <c r="AI31" i="4"/>
  <c r="AI30" i="4" s="1"/>
  <c r="AH31" i="4"/>
  <c r="AH30" i="4" s="1"/>
  <c r="AG31" i="4"/>
  <c r="AG30" i="4" s="1"/>
  <c r="AF31" i="4"/>
  <c r="AF30" i="4" s="1"/>
  <c r="AE31" i="4"/>
  <c r="AE30" i="4" s="1"/>
  <c r="AD31" i="4"/>
  <c r="AD30" i="4" s="1"/>
  <c r="AC31" i="4"/>
  <c r="AC30" i="4" s="1"/>
  <c r="AB31" i="4"/>
  <c r="AB30" i="4" s="1"/>
  <c r="AA31" i="4"/>
  <c r="AA30" i="4" s="1"/>
  <c r="Z31" i="4"/>
  <c r="Z30" i="4" s="1"/>
  <c r="Y31" i="4"/>
  <c r="Y30" i="4" s="1"/>
  <c r="X31" i="4"/>
  <c r="X30" i="4" s="1"/>
  <c r="W31" i="4"/>
  <c r="W30" i="4" s="1"/>
  <c r="V31" i="4"/>
  <c r="V30" i="4" s="1"/>
  <c r="U31" i="4"/>
  <c r="U30" i="4" s="1"/>
  <c r="T31" i="4"/>
  <c r="T30" i="4" s="1"/>
  <c r="S31" i="4"/>
  <c r="S30" i="4" s="1"/>
  <c r="R31" i="4"/>
  <c r="R30" i="4" s="1"/>
  <c r="Q31" i="4"/>
  <c r="Q30" i="4" s="1"/>
  <c r="P31" i="4"/>
  <c r="P27" i="4"/>
  <c r="P26" i="4" s="1"/>
  <c r="BB20" i="4"/>
  <c r="BB19" i="4" s="1"/>
  <c r="BB18" i="4" s="1"/>
  <c r="BB17" i="4" s="1"/>
  <c r="BA20" i="4"/>
  <c r="BA19" i="4" s="1"/>
  <c r="BA18" i="4" s="1"/>
  <c r="BA17" i="4" s="1"/>
  <c r="AZ20" i="4"/>
  <c r="AZ19" i="4" s="1"/>
  <c r="AZ18" i="4" s="1"/>
  <c r="AZ17" i="4" s="1"/>
  <c r="AY20" i="4"/>
  <c r="AY19" i="4" s="1"/>
  <c r="AY18" i="4" s="1"/>
  <c r="AY17" i="4" s="1"/>
  <c r="AX20" i="4"/>
  <c r="AX19" i="4" s="1"/>
  <c r="AX18" i="4" s="1"/>
  <c r="AX17" i="4" s="1"/>
  <c r="AW20" i="4"/>
  <c r="AW19" i="4" s="1"/>
  <c r="AW18" i="4" s="1"/>
  <c r="AW17" i="4" s="1"/>
  <c r="AV20" i="4"/>
  <c r="AV19" i="4" s="1"/>
  <c r="AU20" i="4"/>
  <c r="AU19" i="4" s="1"/>
  <c r="AU18" i="4" s="1"/>
  <c r="AU17" i="4" s="1"/>
  <c r="AT20" i="4"/>
  <c r="AT19" i="4" s="1"/>
  <c r="AT18" i="4" s="1"/>
  <c r="AT17" i="4" s="1"/>
  <c r="AS20" i="4"/>
  <c r="AS19" i="4" s="1"/>
  <c r="AS18" i="4" s="1"/>
  <c r="AS17" i="4" s="1"/>
  <c r="AR20" i="4"/>
  <c r="AR19" i="4" s="1"/>
  <c r="AR18" i="4" s="1"/>
  <c r="AR17" i="4" s="1"/>
  <c r="AQ20" i="4"/>
  <c r="AQ19" i="4" s="1"/>
  <c r="AQ18" i="4" s="1"/>
  <c r="AQ17" i="4" s="1"/>
  <c r="AP20" i="4"/>
  <c r="AP19" i="4" s="1"/>
  <c r="AP18" i="4" s="1"/>
  <c r="AP17" i="4" s="1"/>
  <c r="AO20" i="4"/>
  <c r="AO19" i="4" s="1"/>
  <c r="AO18" i="4" s="1"/>
  <c r="AO17" i="4" s="1"/>
  <c r="AN20" i="4"/>
  <c r="AN19" i="4" s="1"/>
  <c r="AN18" i="4" s="1"/>
  <c r="AN17" i="4" s="1"/>
  <c r="AM20" i="4"/>
  <c r="AM19" i="4" s="1"/>
  <c r="AM18" i="4" s="1"/>
  <c r="AM17" i="4" s="1"/>
  <c r="AL20" i="4"/>
  <c r="AL19" i="4" s="1"/>
  <c r="AL18" i="4" s="1"/>
  <c r="AL17" i="4" s="1"/>
  <c r="AK20" i="4"/>
  <c r="AK19" i="4" s="1"/>
  <c r="AK18" i="4" s="1"/>
  <c r="AK17" i="4" s="1"/>
  <c r="AJ20" i="4"/>
  <c r="AJ19" i="4" s="1"/>
  <c r="AJ18" i="4" s="1"/>
  <c r="AJ17" i="4" s="1"/>
  <c r="AI20" i="4"/>
  <c r="AI19" i="4" s="1"/>
  <c r="AI18" i="4" s="1"/>
  <c r="AI17" i="4" s="1"/>
  <c r="AH20" i="4"/>
  <c r="AH19" i="4" s="1"/>
  <c r="AH18" i="4" s="1"/>
  <c r="AH17" i="4" s="1"/>
  <c r="AG20" i="4"/>
  <c r="AG19" i="4" s="1"/>
  <c r="AG18" i="4" s="1"/>
  <c r="AG17" i="4" s="1"/>
  <c r="AF20" i="4"/>
  <c r="AF19" i="4" s="1"/>
  <c r="AF18" i="4" s="1"/>
  <c r="AF17" i="4" s="1"/>
  <c r="AE20" i="4"/>
  <c r="AE19" i="4" s="1"/>
  <c r="AE18" i="4" s="1"/>
  <c r="AE17" i="4" s="1"/>
  <c r="AD20" i="4"/>
  <c r="AD19" i="4" s="1"/>
  <c r="AD18" i="4" s="1"/>
  <c r="AD17" i="4" s="1"/>
  <c r="AC20" i="4"/>
  <c r="AC19" i="4" s="1"/>
  <c r="AC18" i="4" s="1"/>
  <c r="AC17" i="4" s="1"/>
  <c r="AB20" i="4"/>
  <c r="AB19" i="4" s="1"/>
  <c r="AB18" i="4" s="1"/>
  <c r="AB17" i="4" s="1"/>
  <c r="AA20" i="4"/>
  <c r="AA19" i="4" s="1"/>
  <c r="AA18" i="4" s="1"/>
  <c r="AA17" i="4" s="1"/>
  <c r="Z20" i="4"/>
  <c r="Z19" i="4" s="1"/>
  <c r="Z18" i="4" s="1"/>
  <c r="Z17" i="4" s="1"/>
  <c r="Y20" i="4"/>
  <c r="Y19" i="4" s="1"/>
  <c r="Y18" i="4" s="1"/>
  <c r="Y17" i="4" s="1"/>
  <c r="X20" i="4"/>
  <c r="X19" i="4" s="1"/>
  <c r="X18" i="4" s="1"/>
  <c r="X17" i="4" s="1"/>
  <c r="W20" i="4"/>
  <c r="W19" i="4" s="1"/>
  <c r="W18" i="4" s="1"/>
  <c r="W17" i="4" s="1"/>
  <c r="V20" i="4"/>
  <c r="V19" i="4" s="1"/>
  <c r="V18" i="4" s="1"/>
  <c r="V17" i="4" s="1"/>
  <c r="U20" i="4"/>
  <c r="U19" i="4" s="1"/>
  <c r="U18" i="4" s="1"/>
  <c r="U17" i="4" s="1"/>
  <c r="T20" i="4"/>
  <c r="T19" i="4" s="1"/>
  <c r="T18" i="4" s="1"/>
  <c r="T17" i="4" s="1"/>
  <c r="S20" i="4"/>
  <c r="S19" i="4" s="1"/>
  <c r="S18" i="4" s="1"/>
  <c r="S17" i="4" s="1"/>
  <c r="R20" i="4"/>
  <c r="R19" i="4" s="1"/>
  <c r="R18" i="4" s="1"/>
  <c r="R17" i="4" s="1"/>
  <c r="Q20" i="4"/>
  <c r="Q19" i="4" s="1"/>
  <c r="Q18" i="4" s="1"/>
  <c r="Q17" i="4" s="1"/>
  <c r="P20" i="4"/>
  <c r="P19" i="4" s="1"/>
  <c r="P18" i="4" s="1"/>
  <c r="O1026" i="4"/>
  <c r="BH1026" i="4" s="1"/>
  <c r="O1025" i="4"/>
  <c r="O1024" i="4"/>
  <c r="O1023" i="4"/>
  <c r="BH1023" i="4" s="1"/>
  <c r="O1020" i="4"/>
  <c r="O1019" i="4"/>
  <c r="O1018" i="4"/>
  <c r="O1017" i="4"/>
  <c r="BH1017" i="4" s="1"/>
  <c r="O1014" i="4"/>
  <c r="O1013" i="4"/>
  <c r="BH1013" i="4" s="1"/>
  <c r="O1011" i="4"/>
  <c r="O1010" i="4"/>
  <c r="O1009" i="4"/>
  <c r="BH1009" i="4" s="1"/>
  <c r="O1007" i="4"/>
  <c r="O1006" i="4"/>
  <c r="BH1006" i="4" s="1"/>
  <c r="O1005" i="4"/>
  <c r="O1004" i="4"/>
  <c r="BH1004" i="4" s="1"/>
  <c r="O1003" i="4"/>
  <c r="O1002" i="4"/>
  <c r="BH1002" i="4" s="1"/>
  <c r="O1001" i="4"/>
  <c r="O1000" i="4"/>
  <c r="BH1000" i="4" s="1"/>
  <c r="O999" i="4"/>
  <c r="O998" i="4"/>
  <c r="BH998" i="4" s="1"/>
  <c r="O997" i="4"/>
  <c r="O996" i="4"/>
  <c r="BH996" i="4" s="1"/>
  <c r="O995" i="4"/>
  <c r="O994" i="4"/>
  <c r="BH994" i="4" s="1"/>
  <c r="O993" i="4"/>
  <c r="O992" i="4"/>
  <c r="O991" i="4"/>
  <c r="O990" i="4"/>
  <c r="BH990" i="4" s="1"/>
  <c r="O985" i="4"/>
  <c r="O984" i="4"/>
  <c r="O983" i="4"/>
  <c r="O982" i="4"/>
  <c r="O981" i="4"/>
  <c r="O980" i="4"/>
  <c r="BH980" i="4" s="1"/>
  <c r="O979" i="4"/>
  <c r="O988" i="4"/>
  <c r="O977" i="4"/>
  <c r="O976" i="4"/>
  <c r="BH976" i="4" s="1"/>
  <c r="O975" i="4"/>
  <c r="O974" i="4"/>
  <c r="BH974" i="4" s="1"/>
  <c r="O973" i="4"/>
  <c r="O972" i="4"/>
  <c r="O971" i="4"/>
  <c r="O970" i="4"/>
  <c r="O969" i="4"/>
  <c r="BH969" i="4" s="1"/>
  <c r="O968" i="4"/>
  <c r="O967" i="4"/>
  <c r="O966" i="4"/>
  <c r="O965" i="4"/>
  <c r="BH965" i="4" s="1"/>
  <c r="O964" i="4"/>
  <c r="O963" i="4"/>
  <c r="BH963" i="4" s="1"/>
  <c r="O962" i="4"/>
  <c r="O961" i="4"/>
  <c r="O960" i="4"/>
  <c r="O959" i="4"/>
  <c r="O958" i="4"/>
  <c r="BH958" i="4" s="1"/>
  <c r="O957" i="4"/>
  <c r="O956" i="4"/>
  <c r="O955" i="4"/>
  <c r="O954" i="4"/>
  <c r="O953" i="4"/>
  <c r="O952" i="4"/>
  <c r="BH952" i="4" s="1"/>
  <c r="O947" i="4"/>
  <c r="O946" i="4"/>
  <c r="BH946" i="4" s="1"/>
  <c r="O945" i="4"/>
  <c r="O944" i="4"/>
  <c r="O943" i="4"/>
  <c r="BH943" i="4" s="1"/>
  <c r="O942" i="4"/>
  <c r="O941" i="4"/>
  <c r="BH941" i="4" s="1"/>
  <c r="O940" i="4"/>
  <c r="O939" i="4"/>
  <c r="BH939" i="4" s="1"/>
  <c r="O938" i="4"/>
  <c r="O937" i="4"/>
  <c r="O936" i="4"/>
  <c r="BH936" i="4" s="1"/>
  <c r="O935" i="4"/>
  <c r="O934" i="4"/>
  <c r="O933" i="4"/>
  <c r="O932" i="4"/>
  <c r="O925" i="4"/>
  <c r="O924" i="4"/>
  <c r="BH924" i="4" s="1"/>
  <c r="O923" i="4"/>
  <c r="O922" i="4"/>
  <c r="BH922" i="4" s="1"/>
  <c r="O921" i="4"/>
  <c r="O920" i="4"/>
  <c r="BH920" i="4" s="1"/>
  <c r="O919" i="4"/>
  <c r="O918" i="4"/>
  <c r="BH918" i="4" s="1"/>
  <c r="O917" i="4"/>
  <c r="O916" i="4"/>
  <c r="BH916" i="4" s="1"/>
  <c r="O915" i="4"/>
  <c r="O914" i="4"/>
  <c r="O913" i="4"/>
  <c r="O912" i="4"/>
  <c r="BH912" i="4" s="1"/>
  <c r="O911" i="4"/>
  <c r="O910" i="4"/>
  <c r="BH910" i="4" s="1"/>
  <c r="O909" i="4"/>
  <c r="O908" i="4"/>
  <c r="BH908" i="4" s="1"/>
  <c r="O907" i="4"/>
  <c r="O906" i="4"/>
  <c r="BH906" i="4" s="1"/>
  <c r="O905" i="4"/>
  <c r="O904" i="4"/>
  <c r="BH904" i="4" s="1"/>
  <c r="O903" i="4"/>
  <c r="O902" i="4"/>
  <c r="BH902" i="4" s="1"/>
  <c r="O901" i="4"/>
  <c r="O900" i="4"/>
  <c r="BH900" i="4" s="1"/>
  <c r="O899" i="4"/>
  <c r="O898" i="4"/>
  <c r="O897" i="4"/>
  <c r="BH897" i="4" s="1"/>
  <c r="O894" i="4"/>
  <c r="O893" i="4"/>
  <c r="O892" i="4"/>
  <c r="O891" i="4"/>
  <c r="O890" i="4"/>
  <c r="BH890" i="4" s="1"/>
  <c r="O884" i="4"/>
  <c r="O883" i="4"/>
  <c r="O882" i="4"/>
  <c r="O881" i="4"/>
  <c r="O880" i="4"/>
  <c r="O879" i="4"/>
  <c r="O878" i="4"/>
  <c r="BH878" i="4" s="1"/>
  <c r="O877" i="4"/>
  <c r="O876" i="4"/>
  <c r="O875" i="4"/>
  <c r="BH875" i="4" s="1"/>
  <c r="O874" i="4"/>
  <c r="O873" i="4"/>
  <c r="BH873" i="4" s="1"/>
  <c r="O872" i="4"/>
  <c r="O871" i="4"/>
  <c r="BH871" i="4" s="1"/>
  <c r="O870" i="4"/>
  <c r="O869" i="4"/>
  <c r="BH869" i="4" s="1"/>
  <c r="O868" i="4"/>
  <c r="O867" i="4"/>
  <c r="BH867" i="4" s="1"/>
  <c r="O866" i="4"/>
  <c r="O865" i="4"/>
  <c r="BH865" i="4" s="1"/>
  <c r="O864" i="4"/>
  <c r="O863" i="4"/>
  <c r="O862" i="4"/>
  <c r="BH862" i="4" s="1"/>
  <c r="O861" i="4"/>
  <c r="O860" i="4"/>
  <c r="BH860" i="4" s="1"/>
  <c r="O859" i="4"/>
  <c r="O858" i="4"/>
  <c r="O857" i="4"/>
  <c r="BH857" i="4" s="1"/>
  <c r="O856" i="4"/>
  <c r="O855" i="4"/>
  <c r="O854" i="4"/>
  <c r="BH854" i="4" s="1"/>
  <c r="O853" i="4"/>
  <c r="O852" i="4"/>
  <c r="BH852" i="4" s="1"/>
  <c r="O851" i="4"/>
  <c r="O850" i="4"/>
  <c r="O849" i="4"/>
  <c r="BH849" i="4" s="1"/>
  <c r="O848" i="4"/>
  <c r="O847" i="4"/>
  <c r="O846" i="4"/>
  <c r="BH846" i="4" s="1"/>
  <c r="O845" i="4"/>
  <c r="O844" i="4"/>
  <c r="O843" i="4"/>
  <c r="BH843" i="4" s="1"/>
  <c r="O842" i="4"/>
  <c r="O841" i="4"/>
  <c r="BH841" i="4" s="1"/>
  <c r="O840" i="4"/>
  <c r="O839" i="4"/>
  <c r="BH839" i="4" s="1"/>
  <c r="O838" i="4"/>
  <c r="O837" i="4"/>
  <c r="BH837" i="4" s="1"/>
  <c r="O836" i="4"/>
  <c r="O835" i="4"/>
  <c r="BH835" i="4" s="1"/>
  <c r="O834" i="4"/>
  <c r="O833" i="4"/>
  <c r="BH833" i="4" s="1"/>
  <c r="O832" i="4"/>
  <c r="O831" i="4"/>
  <c r="BH831" i="4" s="1"/>
  <c r="O830" i="4"/>
  <c r="O829" i="4"/>
  <c r="BH829" i="4" s="1"/>
  <c r="O828" i="4"/>
  <c r="O827" i="4"/>
  <c r="BH827" i="4" s="1"/>
  <c r="O826" i="4"/>
  <c r="O825" i="4"/>
  <c r="BH825" i="4" s="1"/>
  <c r="O824" i="4"/>
  <c r="O823" i="4"/>
  <c r="BH823" i="4" s="1"/>
  <c r="O822" i="4"/>
  <c r="O821" i="4"/>
  <c r="BH821" i="4" s="1"/>
  <c r="O819" i="4"/>
  <c r="O818" i="4"/>
  <c r="O810" i="4"/>
  <c r="BH810" i="4" s="1"/>
  <c r="O809" i="4"/>
  <c r="O808" i="4"/>
  <c r="O807" i="4"/>
  <c r="O806" i="4"/>
  <c r="O805" i="4"/>
  <c r="O804" i="4"/>
  <c r="O803" i="4"/>
  <c r="O802" i="4"/>
  <c r="O801" i="4"/>
  <c r="O800" i="4"/>
  <c r="O799" i="4"/>
  <c r="O798" i="4"/>
  <c r="O797" i="4"/>
  <c r="O796" i="4"/>
  <c r="O795" i="4"/>
  <c r="O794" i="4"/>
  <c r="O793" i="4"/>
  <c r="O792" i="4"/>
  <c r="O791" i="4"/>
  <c r="O790" i="4"/>
  <c r="O789" i="4"/>
  <c r="O788" i="4"/>
  <c r="BH788" i="4" s="1"/>
  <c r="O783" i="4"/>
  <c r="BH783" i="4" s="1"/>
  <c r="O782" i="4"/>
  <c r="O781" i="4"/>
  <c r="BH781" i="4" s="1"/>
  <c r="O780" i="4"/>
  <c r="O779" i="4"/>
  <c r="BH779" i="4" s="1"/>
  <c r="O778" i="4"/>
  <c r="O777" i="4"/>
  <c r="BH777" i="4" s="1"/>
  <c r="O774" i="4"/>
  <c r="O773" i="4"/>
  <c r="O772" i="4"/>
  <c r="O771" i="4"/>
  <c r="BH771" i="4" s="1"/>
  <c r="O770" i="4"/>
  <c r="O769" i="4"/>
  <c r="O768" i="4"/>
  <c r="BH768" i="4" s="1"/>
  <c r="O767" i="4"/>
  <c r="O766" i="4"/>
  <c r="O765" i="4"/>
  <c r="BH765" i="4" s="1"/>
  <c r="O764" i="4"/>
  <c r="O763" i="4"/>
  <c r="BH763" i="4" s="1"/>
  <c r="O762" i="4"/>
  <c r="O761" i="4"/>
  <c r="BH761" i="4" s="1"/>
  <c r="O756" i="4"/>
  <c r="O755" i="4"/>
  <c r="O754" i="4"/>
  <c r="O753" i="4"/>
  <c r="BH753" i="4" s="1"/>
  <c r="O749" i="4"/>
  <c r="O748" i="4"/>
  <c r="BH748" i="4" s="1"/>
  <c r="O747" i="4"/>
  <c r="O746" i="4"/>
  <c r="BH746" i="4" s="1"/>
  <c r="O744" i="4"/>
  <c r="O743" i="4"/>
  <c r="BH743" i="4" s="1"/>
  <c r="O741" i="4"/>
  <c r="O740" i="4"/>
  <c r="O739" i="4"/>
  <c r="O738" i="4"/>
  <c r="O737" i="4"/>
  <c r="O736" i="4"/>
  <c r="BH736" i="4" s="1"/>
  <c r="O734" i="4"/>
  <c r="O733" i="4"/>
  <c r="BH733" i="4" s="1"/>
  <c r="O732" i="4"/>
  <c r="O731" i="4"/>
  <c r="O730" i="4"/>
  <c r="O729" i="4"/>
  <c r="BH729" i="4" s="1"/>
  <c r="O723" i="4"/>
  <c r="BH723" i="4" s="1"/>
  <c r="O721" i="4"/>
  <c r="O720" i="4"/>
  <c r="BH720" i="4" s="1"/>
  <c r="O719" i="4"/>
  <c r="O718" i="4"/>
  <c r="BH718" i="4" s="1"/>
  <c r="O717" i="4"/>
  <c r="O716" i="4"/>
  <c r="O715" i="4"/>
  <c r="O714" i="4"/>
  <c r="O713" i="4"/>
  <c r="O706" i="4"/>
  <c r="O705" i="4"/>
  <c r="O704" i="4"/>
  <c r="O703" i="4"/>
  <c r="BH703" i="4" s="1"/>
  <c r="O702" i="4"/>
  <c r="O701" i="4"/>
  <c r="BH701" i="4" s="1"/>
  <c r="O696" i="4"/>
  <c r="O695" i="4"/>
  <c r="BH695" i="4" s="1"/>
  <c r="O694" i="4"/>
  <c r="O693" i="4"/>
  <c r="BH693" i="4" s="1"/>
  <c r="O690" i="4"/>
  <c r="O689" i="4"/>
  <c r="O688" i="4"/>
  <c r="O686" i="4"/>
  <c r="BH686" i="4" s="1"/>
  <c r="O684" i="4"/>
  <c r="O682" i="4"/>
  <c r="BH682" i="4" s="1"/>
  <c r="O681" i="4"/>
  <c r="O680" i="4"/>
  <c r="BH680" i="4" s="1"/>
  <c r="O679" i="4"/>
  <c r="O678" i="4"/>
  <c r="BH678" i="4" s="1"/>
  <c r="O672" i="4"/>
  <c r="O671" i="4"/>
  <c r="O670" i="4"/>
  <c r="BH670" i="4" s="1"/>
  <c r="O645" i="4"/>
  <c r="BH645" i="4" s="1"/>
  <c r="O643" i="4"/>
  <c r="O642" i="4"/>
  <c r="BH642" i="4" s="1"/>
  <c r="O641" i="4"/>
  <c r="O640" i="4"/>
  <c r="BH640" i="4" s="1"/>
  <c r="O638" i="4"/>
  <c r="O637" i="4"/>
  <c r="BH637" i="4" s="1"/>
  <c r="O633" i="4"/>
  <c r="BH633" i="4" s="1"/>
  <c r="O632" i="4"/>
  <c r="O631" i="4"/>
  <c r="BH631" i="4" s="1"/>
  <c r="O630" i="4"/>
  <c r="O629" i="4"/>
  <c r="BH629" i="4" s="1"/>
  <c r="O628" i="4"/>
  <c r="O627" i="4"/>
  <c r="BH627" i="4" s="1"/>
  <c r="O625" i="4"/>
  <c r="O624" i="4"/>
  <c r="O623" i="4"/>
  <c r="O622" i="4"/>
  <c r="O618" i="4"/>
  <c r="O617" i="4"/>
  <c r="O616" i="4"/>
  <c r="BH616" i="4" s="1"/>
  <c r="O615" i="4"/>
  <c r="O614" i="4"/>
  <c r="BH614" i="4" s="1"/>
  <c r="O613" i="4"/>
  <c r="O612" i="4"/>
  <c r="BH612" i="4" s="1"/>
  <c r="O611" i="4"/>
  <c r="O610" i="4"/>
  <c r="BH610" i="4" s="1"/>
  <c r="O609" i="4"/>
  <c r="O608" i="4"/>
  <c r="BH608" i="4" s="1"/>
  <c r="O607" i="4"/>
  <c r="O606" i="4"/>
  <c r="BH606" i="4" s="1"/>
  <c r="O605" i="4"/>
  <c r="O604" i="4"/>
  <c r="BH604" i="4" s="1"/>
  <c r="O603" i="4"/>
  <c r="O602" i="4"/>
  <c r="O601" i="4"/>
  <c r="BH601" i="4" s="1"/>
  <c r="O600" i="4"/>
  <c r="O599" i="4"/>
  <c r="BH599" i="4" s="1"/>
  <c r="O598" i="4"/>
  <c r="O597" i="4"/>
  <c r="BH597" i="4" s="1"/>
  <c r="O596" i="4"/>
  <c r="O595" i="4"/>
  <c r="BH595" i="4" s="1"/>
  <c r="O594" i="4"/>
  <c r="O593" i="4"/>
  <c r="BH593" i="4" s="1"/>
  <c r="O592" i="4"/>
  <c r="O591" i="4"/>
  <c r="BH591" i="4" s="1"/>
  <c r="O590" i="4"/>
  <c r="O589" i="4"/>
  <c r="BH589" i="4" s="1"/>
  <c r="O588" i="4"/>
  <c r="O587" i="4"/>
  <c r="BH587" i="4" s="1"/>
  <c r="O586" i="4"/>
  <c r="O585" i="4"/>
  <c r="O584" i="4"/>
  <c r="O583" i="4"/>
  <c r="O582" i="4"/>
  <c r="BH582" i="4" s="1"/>
  <c r="O580" i="4"/>
  <c r="O579" i="4"/>
  <c r="BH579" i="4" s="1"/>
  <c r="O578" i="4"/>
  <c r="O577" i="4"/>
  <c r="O576" i="4"/>
  <c r="BH576" i="4" s="1"/>
  <c r="O575" i="4"/>
  <c r="O574" i="4"/>
  <c r="BH574" i="4" s="1"/>
  <c r="O570" i="4"/>
  <c r="BH570" i="4" s="1"/>
  <c r="O569" i="4"/>
  <c r="O568" i="4"/>
  <c r="O567" i="4"/>
  <c r="BH567" i="4" s="1"/>
  <c r="O566" i="4"/>
  <c r="O565" i="4"/>
  <c r="BH565" i="4" s="1"/>
  <c r="O563" i="4"/>
  <c r="O562" i="4"/>
  <c r="BH562" i="4" s="1"/>
  <c r="O561" i="4"/>
  <c r="O560" i="4"/>
  <c r="BH560" i="4" s="1"/>
  <c r="O559" i="4"/>
  <c r="O558" i="4"/>
  <c r="O557" i="4"/>
  <c r="O556" i="4"/>
  <c r="O555" i="4"/>
  <c r="BH555" i="4" s="1"/>
  <c r="O554" i="4"/>
  <c r="O552" i="4"/>
  <c r="O551" i="4"/>
  <c r="BH551" i="4" s="1"/>
  <c r="O550" i="4"/>
  <c r="O549" i="4"/>
  <c r="BH549" i="4" s="1"/>
  <c r="O545" i="4"/>
  <c r="O544" i="4"/>
  <c r="O543" i="4"/>
  <c r="BH543" i="4" s="1"/>
  <c r="O542" i="4"/>
  <c r="O541" i="4"/>
  <c r="O540" i="4"/>
  <c r="O539" i="4"/>
  <c r="O538" i="4"/>
  <c r="O537" i="4"/>
  <c r="O536" i="4"/>
  <c r="O535" i="4"/>
  <c r="O534" i="4"/>
  <c r="BH534" i="4" s="1"/>
  <c r="O533" i="4"/>
  <c r="O532" i="4"/>
  <c r="BH532" i="4" s="1"/>
  <c r="O531" i="4"/>
  <c r="O530" i="4"/>
  <c r="BH530" i="4" s="1"/>
  <c r="O529" i="4"/>
  <c r="O528" i="4"/>
  <c r="BH528" i="4" s="1"/>
  <c r="O527" i="4"/>
  <c r="O526" i="4"/>
  <c r="BH526" i="4" s="1"/>
  <c r="O524" i="4"/>
  <c r="O523" i="4"/>
  <c r="O522" i="4"/>
  <c r="O521" i="4"/>
  <c r="BH521" i="4" s="1"/>
  <c r="O514" i="4"/>
  <c r="O513" i="4"/>
  <c r="O512" i="4"/>
  <c r="O511" i="4"/>
  <c r="O510" i="4"/>
  <c r="O509" i="4"/>
  <c r="O508" i="4"/>
  <c r="BH508" i="4" s="1"/>
  <c r="O502" i="4"/>
  <c r="O501" i="4"/>
  <c r="O500" i="4"/>
  <c r="O499" i="4"/>
  <c r="O498" i="4"/>
  <c r="O497" i="4"/>
  <c r="BH497" i="4" s="1"/>
  <c r="O495" i="4"/>
  <c r="O494" i="4"/>
  <c r="O493" i="4"/>
  <c r="O492" i="4"/>
  <c r="O490" i="4"/>
  <c r="O489" i="4"/>
  <c r="O488" i="4"/>
  <c r="O487" i="4"/>
  <c r="O486" i="4"/>
  <c r="O485" i="4"/>
  <c r="O484" i="4"/>
  <c r="O483" i="4"/>
  <c r="BH483" i="4" s="1"/>
  <c r="O481" i="4"/>
  <c r="O480" i="4"/>
  <c r="O479" i="4"/>
  <c r="O478" i="4"/>
  <c r="O477" i="4"/>
  <c r="O476" i="4"/>
  <c r="O475" i="4"/>
  <c r="O474" i="4"/>
  <c r="O473" i="4"/>
  <c r="O472" i="4"/>
  <c r="O471" i="4"/>
  <c r="O470" i="4"/>
  <c r="O469" i="4"/>
  <c r="O468" i="4"/>
  <c r="BH468" i="4" s="1"/>
  <c r="O466" i="4"/>
  <c r="O465" i="4"/>
  <c r="O459" i="4"/>
  <c r="BH459" i="4" s="1"/>
  <c r="O457" i="4"/>
  <c r="O456" i="4"/>
  <c r="BH456" i="4" s="1"/>
  <c r="O455" i="4"/>
  <c r="O454" i="4"/>
  <c r="BH454" i="4" s="1"/>
  <c r="O452" i="4"/>
  <c r="O451" i="4"/>
  <c r="O450" i="4"/>
  <c r="BH450" i="4" s="1"/>
  <c r="O446" i="4"/>
  <c r="O445" i="4"/>
  <c r="O444" i="4"/>
  <c r="BH444" i="4" s="1"/>
  <c r="O442" i="4"/>
  <c r="O441" i="4"/>
  <c r="O440" i="4"/>
  <c r="O439" i="4"/>
  <c r="O438" i="4"/>
  <c r="O437" i="4"/>
  <c r="BH437" i="4" s="1"/>
  <c r="O435" i="4"/>
  <c r="O434" i="4"/>
  <c r="O433" i="4"/>
  <c r="O432" i="4"/>
  <c r="O431" i="4"/>
  <c r="O430" i="4"/>
  <c r="O429" i="4"/>
  <c r="BH429" i="4" s="1"/>
  <c r="O425" i="4"/>
  <c r="BH425" i="4" s="1"/>
  <c r="O424" i="4"/>
  <c r="O423" i="4"/>
  <c r="BH423" i="4" s="1"/>
  <c r="O422" i="4"/>
  <c r="O421" i="4"/>
  <c r="O420" i="4"/>
  <c r="O419" i="4"/>
  <c r="BH419" i="4" s="1"/>
  <c r="O418" i="4"/>
  <c r="O417" i="4"/>
  <c r="O416" i="4"/>
  <c r="O415" i="4"/>
  <c r="BH415" i="4" s="1"/>
  <c r="O402" i="4"/>
  <c r="O401" i="4"/>
  <c r="O400" i="4"/>
  <c r="O399" i="4"/>
  <c r="O398" i="4"/>
  <c r="O397" i="4"/>
  <c r="O396" i="4"/>
  <c r="O395" i="4"/>
  <c r="BH395" i="4" s="1"/>
  <c r="O394" i="4"/>
  <c r="O393" i="4"/>
  <c r="BH393" i="4" s="1"/>
  <c r="O392" i="4"/>
  <c r="O391" i="4"/>
  <c r="O390" i="4"/>
  <c r="O389" i="4"/>
  <c r="BH389" i="4" s="1"/>
  <c r="O387" i="4"/>
  <c r="O386" i="4"/>
  <c r="O385" i="4"/>
  <c r="O384" i="4"/>
  <c r="BH384" i="4" s="1"/>
  <c r="O383" i="4"/>
  <c r="O382" i="4"/>
  <c r="O377" i="4"/>
  <c r="O376" i="4"/>
  <c r="O375" i="4"/>
  <c r="O374" i="4"/>
  <c r="O373" i="4"/>
  <c r="O372" i="4"/>
  <c r="BH372" i="4" s="1"/>
  <c r="O371" i="4"/>
  <c r="O370" i="4"/>
  <c r="BH370" i="4" s="1"/>
  <c r="O369" i="4"/>
  <c r="O368" i="4"/>
  <c r="BH368" i="4" s="1"/>
  <c r="O361" i="4"/>
  <c r="BH361" i="4" s="1"/>
  <c r="O360" i="4"/>
  <c r="O359" i="4"/>
  <c r="O358" i="4"/>
  <c r="O357" i="4"/>
  <c r="BH357" i="4" s="1"/>
  <c r="O356" i="4"/>
  <c r="O355" i="4"/>
  <c r="O354" i="4"/>
  <c r="O353" i="4"/>
  <c r="O352" i="4"/>
  <c r="O351" i="4"/>
  <c r="O350" i="4"/>
  <c r="O349" i="4"/>
  <c r="O348" i="4"/>
  <c r="O347" i="4"/>
  <c r="O346" i="4"/>
  <c r="O345" i="4"/>
  <c r="BH345" i="4" s="1"/>
  <c r="O340" i="4"/>
  <c r="O339" i="4"/>
  <c r="BH339" i="4" s="1"/>
  <c r="O331" i="4"/>
  <c r="BH331" i="4" s="1"/>
  <c r="O329" i="4"/>
  <c r="O328" i="4"/>
  <c r="O327" i="4"/>
  <c r="BH327" i="4" s="1"/>
  <c r="O325" i="4"/>
  <c r="O324" i="4"/>
  <c r="O323" i="4"/>
  <c r="O322" i="4"/>
  <c r="O321" i="4"/>
  <c r="O320" i="4"/>
  <c r="O319" i="4"/>
  <c r="O316" i="4"/>
  <c r="O315" i="4"/>
  <c r="BH315" i="4" s="1"/>
  <c r="O314" i="4"/>
  <c r="O313" i="4"/>
  <c r="O312" i="4"/>
  <c r="BH312" i="4" s="1"/>
  <c r="O311" i="4"/>
  <c r="O310" i="4"/>
  <c r="O309" i="4"/>
  <c r="O308" i="4"/>
  <c r="O307" i="4"/>
  <c r="O306" i="4"/>
  <c r="O305" i="4"/>
  <c r="BH305" i="4" s="1"/>
  <c r="O299" i="4"/>
  <c r="BH299" i="4" s="1"/>
  <c r="O292" i="4"/>
  <c r="O291" i="4"/>
  <c r="O290" i="4"/>
  <c r="O289" i="4"/>
  <c r="BH289" i="4" s="1"/>
  <c r="O288" i="4"/>
  <c r="O287" i="4"/>
  <c r="BH287" i="4" s="1"/>
  <c r="O286" i="4"/>
  <c r="O285" i="4"/>
  <c r="BH285" i="4" s="1"/>
  <c r="O284" i="4"/>
  <c r="O283" i="4"/>
  <c r="O282" i="4"/>
  <c r="BH282" i="4" s="1"/>
  <c r="O281" i="4"/>
  <c r="O280" i="4"/>
  <c r="O279" i="4"/>
  <c r="O278" i="4"/>
  <c r="O277" i="4"/>
  <c r="O276" i="4"/>
  <c r="BH276" i="4" s="1"/>
  <c r="O275" i="4"/>
  <c r="O274" i="4"/>
  <c r="BH274" i="4" s="1"/>
  <c r="O273" i="4"/>
  <c r="O272" i="4"/>
  <c r="O271" i="4"/>
  <c r="BH271" i="4" s="1"/>
  <c r="O264" i="4"/>
  <c r="BH264" i="4" s="1"/>
  <c r="O263" i="4"/>
  <c r="O262" i="4"/>
  <c r="BH262" i="4" s="1"/>
  <c r="O261" i="4"/>
  <c r="O260" i="4"/>
  <c r="O259" i="4"/>
  <c r="BH259" i="4" s="1"/>
  <c r="O258" i="4"/>
  <c r="O257" i="4"/>
  <c r="O256" i="4"/>
  <c r="O255" i="4"/>
  <c r="O254" i="4"/>
  <c r="O253" i="4"/>
  <c r="O252" i="4"/>
  <c r="O251" i="4"/>
  <c r="O250" i="4"/>
  <c r="O249" i="4"/>
  <c r="BH249" i="4" s="1"/>
  <c r="O248" i="4"/>
  <c r="O247" i="4"/>
  <c r="BH247" i="4" s="1"/>
  <c r="O246" i="4"/>
  <c r="O245" i="4"/>
  <c r="BH245" i="4" s="1"/>
  <c r="O244" i="4"/>
  <c r="O243" i="4"/>
  <c r="BH243" i="4" s="1"/>
  <c r="O242" i="4"/>
  <c r="O241" i="4"/>
  <c r="BH241" i="4" s="1"/>
  <c r="O235" i="4"/>
  <c r="O234" i="4"/>
  <c r="O233" i="4"/>
  <c r="O232" i="4"/>
  <c r="O231" i="4"/>
  <c r="BH231" i="4" s="1"/>
  <c r="O230" i="4"/>
  <c r="O229" i="4"/>
  <c r="O228" i="4"/>
  <c r="O227" i="4"/>
  <c r="O226" i="4"/>
  <c r="O225" i="4"/>
  <c r="O224" i="4"/>
  <c r="BH224" i="4" s="1"/>
  <c r="O223" i="4"/>
  <c r="O222" i="4"/>
  <c r="O221" i="4"/>
  <c r="O220" i="4"/>
  <c r="O219" i="4"/>
  <c r="BH219" i="4" s="1"/>
  <c r="O217" i="4"/>
  <c r="O216" i="4"/>
  <c r="BH216" i="4" s="1"/>
  <c r="O211" i="4"/>
  <c r="BH211" i="4" s="1"/>
  <c r="O210" i="4"/>
  <c r="O209" i="4"/>
  <c r="BH209" i="4" s="1"/>
  <c r="O208" i="4"/>
  <c r="O207" i="4"/>
  <c r="BH207" i="4" s="1"/>
  <c r="O206" i="4"/>
  <c r="O205" i="4"/>
  <c r="O204" i="4"/>
  <c r="O203" i="4"/>
  <c r="BH203" i="4" s="1"/>
  <c r="O202" i="4"/>
  <c r="O201" i="4"/>
  <c r="BH201" i="4" s="1"/>
  <c r="O195" i="4"/>
  <c r="O194" i="4"/>
  <c r="BH194" i="4" s="1"/>
  <c r="O193" i="4"/>
  <c r="O192" i="4"/>
  <c r="BH192" i="4" s="1"/>
  <c r="O190" i="4"/>
  <c r="O189" i="4"/>
  <c r="BH189" i="4" s="1"/>
  <c r="O188" i="4"/>
  <c r="O187" i="4"/>
  <c r="BH187" i="4" s="1"/>
  <c r="O186" i="4"/>
  <c r="O185" i="4"/>
  <c r="BH185" i="4" s="1"/>
  <c r="O184" i="4"/>
  <c r="O183" i="4"/>
  <c r="O182" i="4"/>
  <c r="O181" i="4"/>
  <c r="BH181" i="4" s="1"/>
  <c r="O179" i="4"/>
  <c r="O178" i="4"/>
  <c r="BH178" i="4" s="1"/>
  <c r="O176" i="4"/>
  <c r="O175" i="4"/>
  <c r="BH175" i="4" s="1"/>
  <c r="O173" i="4"/>
  <c r="O172" i="4"/>
  <c r="BH172" i="4" s="1"/>
  <c r="O171" i="4"/>
  <c r="O170" i="4"/>
  <c r="O169" i="4"/>
  <c r="O168" i="4"/>
  <c r="O167" i="4"/>
  <c r="O166" i="4"/>
  <c r="BH166" i="4" s="1"/>
  <c r="O165" i="4"/>
  <c r="O164" i="4"/>
  <c r="BH164" i="4" s="1"/>
  <c r="O162" i="4"/>
  <c r="O161" i="4"/>
  <c r="BH161" i="4" s="1"/>
  <c r="O160" i="4"/>
  <c r="O159" i="4"/>
  <c r="BH159" i="4" s="1"/>
  <c r="O158" i="4"/>
  <c r="O157" i="4"/>
  <c r="BH157" i="4" s="1"/>
  <c r="O155" i="4"/>
  <c r="O154" i="4"/>
  <c r="O153" i="4"/>
  <c r="BH153" i="4" s="1"/>
  <c r="O150" i="4"/>
  <c r="BH150" i="4" s="1"/>
  <c r="O149" i="4"/>
  <c r="O148" i="4"/>
  <c r="O147" i="4"/>
  <c r="BH147" i="4" s="1"/>
  <c r="O146" i="4"/>
  <c r="O145" i="4"/>
  <c r="O144" i="4"/>
  <c r="O143" i="4"/>
  <c r="O142" i="4"/>
  <c r="BH142" i="4" s="1"/>
  <c r="O141" i="4"/>
  <c r="O140" i="4"/>
  <c r="BH140" i="4" s="1"/>
  <c r="O136" i="4"/>
  <c r="O135" i="4"/>
  <c r="BH135" i="4" s="1"/>
  <c r="O130" i="4"/>
  <c r="O129" i="4"/>
  <c r="O128" i="4"/>
  <c r="BH128" i="4" s="1"/>
  <c r="O121" i="4"/>
  <c r="BH121" i="4" s="1"/>
  <c r="O114" i="4"/>
  <c r="BH114" i="4" s="1"/>
  <c r="O113" i="4"/>
  <c r="O112" i="4"/>
  <c r="BH112" i="4" s="1"/>
  <c r="O111" i="4"/>
  <c r="O110" i="4"/>
  <c r="BH110" i="4" s="1"/>
  <c r="O109" i="4"/>
  <c r="O108" i="4"/>
  <c r="BH108" i="4" s="1"/>
  <c r="O107" i="4"/>
  <c r="O106" i="4"/>
  <c r="BH106" i="4" s="1"/>
  <c r="O105" i="4"/>
  <c r="O104" i="4"/>
  <c r="O103" i="4"/>
  <c r="O102" i="4"/>
  <c r="O101" i="4"/>
  <c r="O100" i="4"/>
  <c r="BH100" i="4" s="1"/>
  <c r="O99" i="4"/>
  <c r="O98" i="4"/>
  <c r="BH98" i="4" s="1"/>
  <c r="O97" i="4"/>
  <c r="O96" i="4"/>
  <c r="O95" i="4"/>
  <c r="BH95" i="4" s="1"/>
  <c r="O94" i="4"/>
  <c r="O93" i="4"/>
  <c r="O92" i="4"/>
  <c r="BH92" i="4" s="1"/>
  <c r="O91" i="4"/>
  <c r="O90" i="4"/>
  <c r="BH90" i="4" s="1"/>
  <c r="O89" i="4"/>
  <c r="O88" i="4"/>
  <c r="O86" i="4"/>
  <c r="O85" i="4"/>
  <c r="O84" i="4"/>
  <c r="BH84" i="4" s="1"/>
  <c r="O83" i="4"/>
  <c r="O82" i="4"/>
  <c r="BH82" i="4" s="1"/>
  <c r="O81" i="4"/>
  <c r="O80" i="4"/>
  <c r="BH80" i="4" s="1"/>
  <c r="O78" i="4"/>
  <c r="O77" i="4"/>
  <c r="BH77" i="4" s="1"/>
  <c r="O76" i="4"/>
  <c r="O74" i="4"/>
  <c r="O73" i="4"/>
  <c r="BH73" i="4" s="1"/>
  <c r="O60" i="4"/>
  <c r="O59" i="4"/>
  <c r="BH59" i="4" s="1"/>
  <c r="O55" i="4"/>
  <c r="O54" i="4"/>
  <c r="O53" i="4"/>
  <c r="BH53" i="4" s="1"/>
  <c r="O50" i="4"/>
  <c r="O49" i="4"/>
  <c r="BH49" i="4" s="1"/>
  <c r="O42" i="4"/>
  <c r="O41" i="4"/>
  <c r="BH41" i="4" s="1"/>
  <c r="O40" i="4"/>
  <c r="O39" i="4"/>
  <c r="BH39" i="4" s="1"/>
  <c r="O33" i="4"/>
  <c r="O32" i="4"/>
  <c r="BH32" i="4" s="1"/>
  <c r="O29" i="4"/>
  <c r="O28" i="4"/>
  <c r="BH28" i="4" s="1"/>
  <c r="O22" i="4"/>
  <c r="O21" i="4"/>
  <c r="BH21" i="4" s="1"/>
  <c r="O16" i="4"/>
  <c r="O15" i="4"/>
  <c r="BH15" i="4" s="1"/>
  <c r="O14" i="4"/>
  <c r="O13" i="4"/>
  <c r="O12" i="4"/>
  <c r="O11" i="4"/>
  <c r="O10" i="4"/>
  <c r="O9" i="4"/>
  <c r="BH9" i="4" s="1"/>
  <c r="O8" i="4"/>
  <c r="O7" i="4"/>
  <c r="O6" i="4"/>
  <c r="O5" i="4"/>
  <c r="O3" i="4"/>
  <c r="L1046" i="4"/>
  <c r="N880" i="4"/>
  <c r="BF448" i="4"/>
  <c r="BE448" i="4"/>
  <c r="BD448" i="4"/>
  <c r="O236" i="4"/>
  <c r="O137" i="4"/>
  <c r="O948" i="4"/>
  <c r="O571" i="4"/>
  <c r="O265" i="4"/>
  <c r="O378" i="4"/>
  <c r="O724" i="4"/>
  <c r="O634" i="4"/>
  <c r="O426" i="4"/>
  <c r="O115" i="4"/>
  <c r="O332" i="4"/>
  <c r="O447" i="4"/>
  <c r="O212" i="4"/>
  <c r="O403" i="4"/>
  <c r="O300" i="4"/>
  <c r="O460" i="4"/>
  <c r="O503" i="4"/>
  <c r="O196" i="4"/>
  <c r="O707" i="4"/>
  <c r="O362" i="4"/>
  <c r="O67" i="4"/>
  <c r="O811" i="4"/>
  <c r="O122" i="4"/>
  <c r="O646" i="4"/>
  <c r="O293" i="4"/>
  <c r="O515" i="4"/>
  <c r="O926" i="4"/>
  <c r="AX816" i="4"/>
  <c r="O133" i="4" l="1"/>
  <c r="O648" i="4"/>
  <c r="Q519" i="4"/>
  <c r="AO519" i="4"/>
  <c r="O318" i="4"/>
  <c r="BH318" i="4" s="1"/>
  <c r="BH880" i="4"/>
  <c r="BH716" i="4"/>
  <c r="Q138" i="4"/>
  <c r="Q132" i="4" s="1"/>
  <c r="Q131" i="4" s="1"/>
  <c r="AO138" i="4"/>
  <c r="AO132" i="4" s="1"/>
  <c r="AO131" i="4" s="1"/>
  <c r="U214" i="4"/>
  <c r="U213" i="4" s="1"/>
  <c r="AS815" i="4"/>
  <c r="AS814" i="4" s="1"/>
  <c r="AS813" i="4" s="1"/>
  <c r="AS812" i="4" s="1"/>
  <c r="AI379" i="4"/>
  <c r="AI365" i="4" s="1"/>
  <c r="AI364" i="4" s="1"/>
  <c r="W25" i="4"/>
  <c r="W24" i="4" s="1"/>
  <c r="W23" i="4" s="1"/>
  <c r="AE25" i="4"/>
  <c r="AE24" i="4" s="1"/>
  <c r="AE23" i="4" s="1"/>
  <c r="AQ25" i="4"/>
  <c r="AQ24" i="4" s="1"/>
  <c r="AQ23" i="4" s="1"/>
  <c r="AY25" i="4"/>
  <c r="AY24" i="4" s="1"/>
  <c r="AY23" i="4" s="1"/>
  <c r="AI463" i="4"/>
  <c r="AI462" i="4" s="1"/>
  <c r="AI461" i="4" s="1"/>
  <c r="AR727" i="4"/>
  <c r="AR726" i="4" s="1"/>
  <c r="AR725" i="4" s="1"/>
  <c r="AR708" i="4" s="1"/>
  <c r="V815" i="4"/>
  <c r="V814" i="4" s="1"/>
  <c r="V813" i="4" s="1"/>
  <c r="V812" i="4" s="1"/>
  <c r="AF815" i="4"/>
  <c r="AF814" i="4" s="1"/>
  <c r="AF813" i="4" s="1"/>
  <c r="AF812" i="4" s="1"/>
  <c r="AN815" i="4"/>
  <c r="AN814" i="4" s="1"/>
  <c r="AN813" i="4" s="1"/>
  <c r="AN812" i="4" s="1"/>
  <c r="Z379" i="4"/>
  <c r="Z365" i="4" s="1"/>
  <c r="Z364" i="4" s="1"/>
  <c r="AY138" i="4"/>
  <c r="AY132" i="4" s="1"/>
  <c r="AY131" i="4" s="1"/>
  <c r="Z138" i="4"/>
  <c r="Z132" i="4" s="1"/>
  <c r="Z131" i="4" s="1"/>
  <c r="AT138" i="4"/>
  <c r="AT132" i="4" s="1"/>
  <c r="AT131" i="4" s="1"/>
  <c r="T138" i="4"/>
  <c r="T132" i="4" s="1"/>
  <c r="T131" i="4" s="1"/>
  <c r="AF138" i="4"/>
  <c r="AF132" i="4" s="1"/>
  <c r="AF131" i="4" s="1"/>
  <c r="AK214" i="4"/>
  <c r="AK213" i="4" s="1"/>
  <c r="AK197" i="4" s="1"/>
  <c r="AO214" i="4"/>
  <c r="AO213" i="4" s="1"/>
  <c r="AO197" i="4" s="1"/>
  <c r="AO123" i="4" s="1"/>
  <c r="AW214" i="4"/>
  <c r="AW213" i="4" s="1"/>
  <c r="AW197" i="4" s="1"/>
  <c r="BA214" i="4"/>
  <c r="BA213" i="4" s="1"/>
  <c r="BA197" i="4" s="1"/>
  <c r="AH214" i="4"/>
  <c r="AH213" i="4" s="1"/>
  <c r="AH197" i="4" s="1"/>
  <c r="S214" i="4"/>
  <c r="S213" i="4" s="1"/>
  <c r="S197" i="4" s="1"/>
  <c r="W214" i="4"/>
  <c r="W213" i="4" s="1"/>
  <c r="W197" i="4" s="1"/>
  <c r="AA214" i="4"/>
  <c r="AA213" i="4" s="1"/>
  <c r="AA197" i="4" s="1"/>
  <c r="AE214" i="4"/>
  <c r="AE213" i="4" s="1"/>
  <c r="AE197" i="4" s="1"/>
  <c r="AI214" i="4"/>
  <c r="AI213" i="4" s="1"/>
  <c r="AI197" i="4" s="1"/>
  <c r="BH251" i="4"/>
  <c r="P711" i="4"/>
  <c r="P710" i="4" s="1"/>
  <c r="AT303" i="4"/>
  <c r="AT302" i="4" s="1"/>
  <c r="AT301" i="4" s="1"/>
  <c r="AT294" i="4" s="1"/>
  <c r="Q379" i="4"/>
  <c r="Q365" i="4" s="1"/>
  <c r="Q364" i="4" s="1"/>
  <c r="O1022" i="4"/>
  <c r="Y379" i="4"/>
  <c r="AC379" i="4"/>
  <c r="AC365" i="4" s="1"/>
  <c r="AC364" i="4" s="1"/>
  <c r="AG379" i="4"/>
  <c r="AG365" i="4" s="1"/>
  <c r="AG364" i="4" s="1"/>
  <c r="AK379" i="4"/>
  <c r="AK365" i="4" s="1"/>
  <c r="AK364" i="4" s="1"/>
  <c r="AO379" i="4"/>
  <c r="AO365" i="4" s="1"/>
  <c r="AO364" i="4" s="1"/>
  <c r="AS379" i="4"/>
  <c r="AS365" i="4" s="1"/>
  <c r="AS364" i="4" s="1"/>
  <c r="AW379" i="4"/>
  <c r="AW365" i="4" s="1"/>
  <c r="AW364" i="4" s="1"/>
  <c r="BA379" i="4"/>
  <c r="BA365" i="4" s="1"/>
  <c r="BA364" i="4" s="1"/>
  <c r="W379" i="4"/>
  <c r="AA379" i="4"/>
  <c r="AA365" i="4" s="1"/>
  <c r="AA364" i="4" s="1"/>
  <c r="AE379" i="4"/>
  <c r="AE365" i="4" s="1"/>
  <c r="AE364" i="4" s="1"/>
  <c r="AM379" i="4"/>
  <c r="AM365" i="4" s="1"/>
  <c r="AM364" i="4" s="1"/>
  <c r="AQ379" i="4"/>
  <c r="AQ365" i="4" s="1"/>
  <c r="AQ364" i="4" s="1"/>
  <c r="AU379" i="4"/>
  <c r="AU365" i="4" s="1"/>
  <c r="AU364" i="4" s="1"/>
  <c r="AY379" i="4"/>
  <c r="AY365" i="4" s="1"/>
  <c r="AY364" i="4" s="1"/>
  <c r="AM930" i="4"/>
  <c r="AM929" i="4" s="1"/>
  <c r="AM928" i="4" s="1"/>
  <c r="AM927" i="4" s="1"/>
  <c r="Q25" i="4"/>
  <c r="Q24" i="4" s="1"/>
  <c r="Q23" i="4" s="1"/>
  <c r="AF214" i="4"/>
  <c r="AF213" i="4" s="1"/>
  <c r="AF197" i="4" s="1"/>
  <c r="X303" i="4"/>
  <c r="X302" i="4" s="1"/>
  <c r="X301" i="4" s="1"/>
  <c r="X294" i="4" s="1"/>
  <c r="AN303" i="4"/>
  <c r="AN302" i="4" s="1"/>
  <c r="AN301" i="4" s="1"/>
  <c r="AN294" i="4" s="1"/>
  <c r="AV303" i="4"/>
  <c r="AV302" i="4" s="1"/>
  <c r="AV301" i="4" s="1"/>
  <c r="AV294" i="4" s="1"/>
  <c r="V303" i="4"/>
  <c r="V302" i="4" s="1"/>
  <c r="V301" i="4" s="1"/>
  <c r="V294" i="4" s="1"/>
  <c r="AH303" i="4"/>
  <c r="AH302" i="4" s="1"/>
  <c r="AH301" i="4" s="1"/>
  <c r="AH294" i="4" s="1"/>
  <c r="AP303" i="4"/>
  <c r="AP302" i="4" s="1"/>
  <c r="AP301" i="4" s="1"/>
  <c r="AP294" i="4" s="1"/>
  <c r="W365" i="4"/>
  <c r="W364" i="4" s="1"/>
  <c r="AW427" i="4"/>
  <c r="BB25" i="4"/>
  <c r="BB24" i="4" s="1"/>
  <c r="BB23" i="4" s="1"/>
  <c r="O464" i="4"/>
  <c r="AV519" i="4"/>
  <c r="AZ635" i="4"/>
  <c r="AL727" i="4"/>
  <c r="AL726" i="4" s="1"/>
  <c r="AL725" i="4" s="1"/>
  <c r="AL708" i="4" s="1"/>
  <c r="S727" i="4"/>
  <c r="S726" i="4" s="1"/>
  <c r="S725" i="4" s="1"/>
  <c r="S708" i="4" s="1"/>
  <c r="O742" i="4"/>
  <c r="AK815" i="4"/>
  <c r="AK814" i="4" s="1"/>
  <c r="AK813" i="4" s="1"/>
  <c r="AK812" i="4" s="1"/>
  <c r="O1008" i="4"/>
  <c r="O1012" i="4"/>
  <c r="V379" i="4"/>
  <c r="V365" i="4" s="1"/>
  <c r="V364" i="4" s="1"/>
  <c r="AH379" i="4"/>
  <c r="AL379" i="4"/>
  <c r="AL365" i="4" s="1"/>
  <c r="AL364" i="4" s="1"/>
  <c r="AP379" i="4"/>
  <c r="AP365" i="4" s="1"/>
  <c r="AP364" i="4" s="1"/>
  <c r="AF379" i="4"/>
  <c r="AF365" i="4" s="1"/>
  <c r="AF364" i="4" s="1"/>
  <c r="AJ379" i="4"/>
  <c r="AJ365" i="4" s="1"/>
  <c r="AJ364" i="4" s="1"/>
  <c r="U379" i="4"/>
  <c r="U365" i="4" s="1"/>
  <c r="U364" i="4" s="1"/>
  <c r="Z71" i="4"/>
  <c r="Z70" i="4" s="1"/>
  <c r="Z69" i="4" s="1"/>
  <c r="Z68" i="4" s="1"/>
  <c r="AD71" i="4"/>
  <c r="AD70" i="4" s="1"/>
  <c r="AD69" i="4" s="1"/>
  <c r="AD68" i="4" s="1"/>
  <c r="AL71" i="4"/>
  <c r="AL70" i="4" s="1"/>
  <c r="AL69" i="4" s="1"/>
  <c r="AL68" i="4" s="1"/>
  <c r="AA71" i="4"/>
  <c r="AA70" i="4" s="1"/>
  <c r="AA69" i="4" s="1"/>
  <c r="AA68" i="4" s="1"/>
  <c r="AQ71" i="4"/>
  <c r="AQ70" i="4" s="1"/>
  <c r="AQ69" i="4" s="1"/>
  <c r="AQ68" i="4" s="1"/>
  <c r="AH930" i="4"/>
  <c r="AH929" i="4" s="1"/>
  <c r="AH928" i="4" s="1"/>
  <c r="AH927" i="4" s="1"/>
  <c r="AH365" i="4"/>
  <c r="AH364" i="4" s="1"/>
  <c r="AG303" i="4"/>
  <c r="AG302" i="4" s="1"/>
  <c r="AG301" i="4" s="1"/>
  <c r="AG294" i="4" s="1"/>
  <c r="U519" i="4"/>
  <c r="AH727" i="4"/>
  <c r="AH726" i="4" s="1"/>
  <c r="AH725" i="4" s="1"/>
  <c r="AH708" i="4" s="1"/>
  <c r="AK572" i="4"/>
  <c r="AW572" i="4"/>
  <c r="O388" i="4"/>
  <c r="O72" i="4"/>
  <c r="Y930" i="4"/>
  <c r="Y929" i="4" s="1"/>
  <c r="Y928" i="4" s="1"/>
  <c r="Y927" i="4" s="1"/>
  <c r="AC25" i="4"/>
  <c r="AC24" i="4" s="1"/>
  <c r="AC23" i="4" s="1"/>
  <c r="BA25" i="4"/>
  <c r="BA24" i="4" s="1"/>
  <c r="BA23" i="4" s="1"/>
  <c r="AJ214" i="4"/>
  <c r="AJ213" i="4" s="1"/>
  <c r="AJ197" i="4" s="1"/>
  <c r="AN214" i="4"/>
  <c r="AN213" i="4" s="1"/>
  <c r="AN197" i="4" s="1"/>
  <c r="AR214" i="4"/>
  <c r="AR213" i="4" s="1"/>
  <c r="AR197" i="4" s="1"/>
  <c r="AV214" i="4"/>
  <c r="AV213" i="4" s="1"/>
  <c r="AV197" i="4" s="1"/>
  <c r="AZ214" i="4"/>
  <c r="AZ213" i="4" s="1"/>
  <c r="AZ197" i="4" s="1"/>
  <c r="AA519" i="4"/>
  <c r="AI572" i="4"/>
  <c r="S635" i="4"/>
  <c r="W635" i="4"/>
  <c r="AA635" i="4"/>
  <c r="AE635" i="4"/>
  <c r="AI635" i="4"/>
  <c r="AM635" i="4"/>
  <c r="AQ635" i="4"/>
  <c r="AU635" i="4"/>
  <c r="AY635" i="4"/>
  <c r="Q635" i="4"/>
  <c r="U635" i="4"/>
  <c r="Y635" i="4"/>
  <c r="AC635" i="4"/>
  <c r="AG635" i="4"/>
  <c r="AK635" i="4"/>
  <c r="AO635" i="4"/>
  <c r="AS635" i="4"/>
  <c r="AW635" i="4"/>
  <c r="BA635" i="4"/>
  <c r="AL661" i="4"/>
  <c r="AL660" i="4" s="1"/>
  <c r="AL659" i="4" s="1"/>
  <c r="AL647" i="4" s="1"/>
  <c r="Q815" i="4"/>
  <c r="Q814" i="4" s="1"/>
  <c r="Q813" i="4" s="1"/>
  <c r="Q812" i="4" s="1"/>
  <c r="U815" i="4"/>
  <c r="U814" i="4" s="1"/>
  <c r="U813" i="4" s="1"/>
  <c r="U812" i="4" s="1"/>
  <c r="Y815" i="4"/>
  <c r="Y814" i="4" s="1"/>
  <c r="Y813" i="4" s="1"/>
  <c r="Y812" i="4" s="1"/>
  <c r="AC815" i="4"/>
  <c r="AC814" i="4" s="1"/>
  <c r="AC813" i="4" s="1"/>
  <c r="AC812" i="4" s="1"/>
  <c r="AG815" i="4"/>
  <c r="AG814" i="4" s="1"/>
  <c r="AG813" i="4" s="1"/>
  <c r="AG812" i="4" s="1"/>
  <c r="AO815" i="4"/>
  <c r="AO814" i="4" s="1"/>
  <c r="AO813" i="4" s="1"/>
  <c r="AO812" i="4" s="1"/>
  <c r="AW815" i="4"/>
  <c r="AW814" i="4" s="1"/>
  <c r="AW813" i="4" s="1"/>
  <c r="AW812" i="4" s="1"/>
  <c r="S815" i="4"/>
  <c r="S814" i="4" s="1"/>
  <c r="W815" i="4"/>
  <c r="W814" i="4" s="1"/>
  <c r="W813" i="4" s="1"/>
  <c r="W812" i="4" s="1"/>
  <c r="AA815" i="4"/>
  <c r="AA814" i="4" s="1"/>
  <c r="AA813" i="4" s="1"/>
  <c r="AA812" i="4" s="1"/>
  <c r="AE815" i="4"/>
  <c r="AE814" i="4" s="1"/>
  <c r="AE813" i="4" s="1"/>
  <c r="AE812" i="4" s="1"/>
  <c r="AI815" i="4"/>
  <c r="AI814" i="4" s="1"/>
  <c r="AI813" i="4" s="1"/>
  <c r="AI812" i="4" s="1"/>
  <c r="AM815" i="4"/>
  <c r="AM814" i="4" s="1"/>
  <c r="AM813" i="4" s="1"/>
  <c r="AM812" i="4" s="1"/>
  <c r="AQ815" i="4"/>
  <c r="AQ814" i="4" s="1"/>
  <c r="AQ813" i="4" s="1"/>
  <c r="AQ812" i="4" s="1"/>
  <c r="AU815" i="4"/>
  <c r="AU814" i="4" s="1"/>
  <c r="AU813" i="4" s="1"/>
  <c r="AU812" i="4" s="1"/>
  <c r="AZ815" i="4"/>
  <c r="AZ814" i="4" s="1"/>
  <c r="AZ813" i="4" s="1"/>
  <c r="AZ812" i="4" s="1"/>
  <c r="R379" i="4"/>
  <c r="R365" i="4" s="1"/>
  <c r="R364" i="4" s="1"/>
  <c r="P71" i="4"/>
  <c r="P70" i="4" s="1"/>
  <c r="T71" i="4"/>
  <c r="T70" i="4" s="1"/>
  <c r="T69" i="4" s="1"/>
  <c r="T68" i="4" s="1"/>
  <c r="X71" i="4"/>
  <c r="X70" i="4" s="1"/>
  <c r="X69" i="4" s="1"/>
  <c r="X68" i="4" s="1"/>
  <c r="AB71" i="4"/>
  <c r="AB70" i="4" s="1"/>
  <c r="AB69" i="4" s="1"/>
  <c r="AB68" i="4" s="1"/>
  <c r="AF71" i="4"/>
  <c r="AF70" i="4" s="1"/>
  <c r="AF69" i="4" s="1"/>
  <c r="AF68" i="4" s="1"/>
  <c r="AJ71" i="4"/>
  <c r="AJ70" i="4" s="1"/>
  <c r="AJ69" i="4" s="1"/>
  <c r="AJ68" i="4" s="1"/>
  <c r="AN71" i="4"/>
  <c r="AN70" i="4" s="1"/>
  <c r="AN69" i="4" s="1"/>
  <c r="AN68" i="4" s="1"/>
  <c r="AR71" i="4"/>
  <c r="AR70" i="4" s="1"/>
  <c r="AR69" i="4" s="1"/>
  <c r="AR68" i="4" s="1"/>
  <c r="AV71" i="4"/>
  <c r="AV70" i="4" s="1"/>
  <c r="AV69" i="4" s="1"/>
  <c r="AV68" i="4" s="1"/>
  <c r="AZ71" i="4"/>
  <c r="AZ70" i="4" s="1"/>
  <c r="AZ69" i="4" s="1"/>
  <c r="AZ68" i="4" s="1"/>
  <c r="T25" i="4"/>
  <c r="T24" i="4" s="1"/>
  <c r="T23" i="4" s="1"/>
  <c r="AM214" i="4"/>
  <c r="AM213" i="4" s="1"/>
  <c r="AM197" i="4" s="1"/>
  <c r="AD427" i="4"/>
  <c r="AT427" i="4"/>
  <c r="AI427" i="4"/>
  <c r="P448" i="4"/>
  <c r="AX519" i="4"/>
  <c r="AM727" i="4"/>
  <c r="AM726" i="4" s="1"/>
  <c r="AM725" i="4" s="1"/>
  <c r="AM708" i="4" s="1"/>
  <c r="AY727" i="4"/>
  <c r="AY726" i="4" s="1"/>
  <c r="AY725" i="4" s="1"/>
  <c r="AY708" i="4" s="1"/>
  <c r="Q727" i="4"/>
  <c r="Q726" i="4" s="1"/>
  <c r="Q725" i="4" s="1"/>
  <c r="U727" i="4"/>
  <c r="U726" i="4" s="1"/>
  <c r="U725" i="4" s="1"/>
  <c r="U708" i="4" s="1"/>
  <c r="Y727" i="4"/>
  <c r="Y726" i="4" s="1"/>
  <c r="Y725" i="4" s="1"/>
  <c r="Y708" i="4" s="1"/>
  <c r="AS727" i="4"/>
  <c r="AS726" i="4" s="1"/>
  <c r="AS725" i="4" s="1"/>
  <c r="AS708" i="4" s="1"/>
  <c r="P815" i="4"/>
  <c r="P814" i="4" s="1"/>
  <c r="P813" i="4" s="1"/>
  <c r="P812" i="4" s="1"/>
  <c r="Y519" i="4"/>
  <c r="AC519" i="4"/>
  <c r="AK519" i="4"/>
  <c r="AS519" i="4"/>
  <c r="BA519" i="4"/>
  <c r="W303" i="4"/>
  <c r="W302" i="4" s="1"/>
  <c r="W301" i="4" s="1"/>
  <c r="W294" i="4" s="1"/>
  <c r="AE303" i="4"/>
  <c r="AE302" i="4" s="1"/>
  <c r="AE301" i="4" s="1"/>
  <c r="AE294" i="4" s="1"/>
  <c r="AY303" i="4"/>
  <c r="AY302" i="4" s="1"/>
  <c r="AY301" i="4" s="1"/>
  <c r="AY294" i="4" s="1"/>
  <c r="AB519" i="4"/>
  <c r="AJ519" i="4"/>
  <c r="AN519" i="4"/>
  <c r="U572" i="4"/>
  <c r="AO572" i="4"/>
  <c r="AN572" i="4"/>
  <c r="AZ572" i="4"/>
  <c r="T661" i="4"/>
  <c r="T660" i="4" s="1"/>
  <c r="T659" i="4" s="1"/>
  <c r="T647" i="4" s="1"/>
  <c r="AB661" i="4"/>
  <c r="AB660" i="4" s="1"/>
  <c r="AB659" i="4" s="1"/>
  <c r="AB647" i="4" s="1"/>
  <c r="AJ661" i="4"/>
  <c r="AJ660" i="4" s="1"/>
  <c r="AJ659" i="4" s="1"/>
  <c r="AJ647" i="4" s="1"/>
  <c r="AR661" i="4"/>
  <c r="AR660" i="4" s="1"/>
  <c r="AR659" i="4" s="1"/>
  <c r="AR647" i="4" s="1"/>
  <c r="AZ661" i="4"/>
  <c r="AZ660" i="4" s="1"/>
  <c r="AZ659" i="4" s="1"/>
  <c r="AZ647" i="4" s="1"/>
  <c r="AI661" i="4"/>
  <c r="AI660" i="4" s="1"/>
  <c r="AI659" i="4" s="1"/>
  <c r="AI647" i="4" s="1"/>
  <c r="AD930" i="4"/>
  <c r="AD929" i="4" s="1"/>
  <c r="AD928" i="4" s="1"/>
  <c r="AD927" i="4" s="1"/>
  <c r="R71" i="4"/>
  <c r="R70" i="4" s="1"/>
  <c r="R69" i="4" s="1"/>
  <c r="R68" i="4" s="1"/>
  <c r="O304" i="4"/>
  <c r="AF303" i="4"/>
  <c r="AF302" i="4" s="1"/>
  <c r="AF301" i="4" s="1"/>
  <c r="AF294" i="4" s="1"/>
  <c r="AR303" i="4"/>
  <c r="AR302" i="4" s="1"/>
  <c r="AR301" i="4" s="1"/>
  <c r="AR294" i="4" s="1"/>
  <c r="AA930" i="4"/>
  <c r="AA929" i="4" s="1"/>
  <c r="AA928" i="4" s="1"/>
  <c r="AA927" i="4" s="1"/>
  <c r="W930" i="4"/>
  <c r="W929" i="4" s="1"/>
  <c r="W928" i="4" s="1"/>
  <c r="W927" i="4" s="1"/>
  <c r="AW930" i="4"/>
  <c r="AW929" i="4" s="1"/>
  <c r="AW928" i="4" s="1"/>
  <c r="AW927" i="4" s="1"/>
  <c r="AO930" i="4"/>
  <c r="AO929" i="4" s="1"/>
  <c r="AO928" i="4" s="1"/>
  <c r="AO927" i="4" s="1"/>
  <c r="AG930" i="4"/>
  <c r="AG929" i="4" s="1"/>
  <c r="AG928" i="4" s="1"/>
  <c r="AG927" i="4" s="1"/>
  <c r="Q930" i="4"/>
  <c r="Q929" i="4" s="1"/>
  <c r="Q928" i="4" s="1"/>
  <c r="Q927" i="4" s="1"/>
  <c r="O134" i="4"/>
  <c r="BH584" i="4"/>
  <c r="BA36" i="4"/>
  <c r="BA35" i="4" s="1"/>
  <c r="BA34" i="4" s="1"/>
  <c r="U138" i="4"/>
  <c r="U132" i="4" s="1"/>
  <c r="U131" i="4" s="1"/>
  <c r="Y138" i="4"/>
  <c r="Y132" i="4" s="1"/>
  <c r="Y131" i="4" s="1"/>
  <c r="AC138" i="4"/>
  <c r="AC132" i="4" s="1"/>
  <c r="AC131" i="4" s="1"/>
  <c r="AG138" i="4"/>
  <c r="AG132" i="4" s="1"/>
  <c r="AG131" i="4" s="1"/>
  <c r="AK138" i="4"/>
  <c r="AK132" i="4" s="1"/>
  <c r="AK131" i="4" s="1"/>
  <c r="AS138" i="4"/>
  <c r="AS132" i="4" s="1"/>
  <c r="AS131" i="4" s="1"/>
  <c r="AW138" i="4"/>
  <c r="AW132" i="4" s="1"/>
  <c r="AW131" i="4" s="1"/>
  <c r="BA138" i="4"/>
  <c r="BA132" i="4" s="1"/>
  <c r="BA131" i="4" s="1"/>
  <c r="S138" i="4"/>
  <c r="S132" i="4" s="1"/>
  <c r="S131" i="4" s="1"/>
  <c r="W138" i="4"/>
  <c r="W132" i="4" s="1"/>
  <c r="W131" i="4" s="1"/>
  <c r="AA138" i="4"/>
  <c r="AA132" i="4" s="1"/>
  <c r="AA131" i="4" s="1"/>
  <c r="AI138" i="4"/>
  <c r="AI132" i="4" s="1"/>
  <c r="AI131" i="4" s="1"/>
  <c r="AM138" i="4"/>
  <c r="AM132" i="4" s="1"/>
  <c r="AM131" i="4" s="1"/>
  <c r="AQ138" i="4"/>
  <c r="AQ132" i="4" s="1"/>
  <c r="AQ131" i="4" s="1"/>
  <c r="AQ214" i="4"/>
  <c r="AQ213" i="4" s="1"/>
  <c r="AQ197" i="4" s="1"/>
  <c r="AU214" i="4"/>
  <c r="AU213" i="4" s="1"/>
  <c r="AU197" i="4" s="1"/>
  <c r="AY214" i="4"/>
  <c r="AY213" i="4" s="1"/>
  <c r="AY197" i="4" s="1"/>
  <c r="AZ427" i="4"/>
  <c r="Q427" i="4"/>
  <c r="U427" i="4"/>
  <c r="Y427" i="4"/>
  <c r="AG427" i="4"/>
  <c r="AK427" i="4"/>
  <c r="AS427" i="4"/>
  <c r="U448" i="4"/>
  <c r="AW448" i="4"/>
  <c r="R448" i="4"/>
  <c r="V448" i="4"/>
  <c r="Z448" i="4"/>
  <c r="AD448" i="4"/>
  <c r="AH448" i="4"/>
  <c r="AL448" i="4"/>
  <c r="AX448" i="4"/>
  <c r="BB448" i="4"/>
  <c r="X448" i="4"/>
  <c r="AR448" i="4"/>
  <c r="X463" i="4"/>
  <c r="X462" i="4" s="1"/>
  <c r="X461" i="4" s="1"/>
  <c r="AD463" i="4"/>
  <c r="AD462" i="4" s="1"/>
  <c r="AD461" i="4" s="1"/>
  <c r="AK463" i="4"/>
  <c r="AK462" i="4" s="1"/>
  <c r="AK461" i="4" s="1"/>
  <c r="AJ727" i="4"/>
  <c r="AJ726" i="4" s="1"/>
  <c r="AJ725" i="4" s="1"/>
  <c r="AJ708" i="4" s="1"/>
  <c r="S71" i="4"/>
  <c r="S70" i="4" s="1"/>
  <c r="S69" i="4" s="1"/>
  <c r="S68" i="4" s="1"/>
  <c r="W71" i="4"/>
  <c r="W70" i="4" s="1"/>
  <c r="W69" i="4" s="1"/>
  <c r="W68" i="4" s="1"/>
  <c r="AE71" i="4"/>
  <c r="AE70" i="4" s="1"/>
  <c r="AE69" i="4" s="1"/>
  <c r="AE68" i="4" s="1"/>
  <c r="AI71" i="4"/>
  <c r="AI70" i="4" s="1"/>
  <c r="AI69" i="4" s="1"/>
  <c r="AI68" i="4" s="1"/>
  <c r="AM71" i="4"/>
  <c r="AM70" i="4" s="1"/>
  <c r="AM69" i="4" s="1"/>
  <c r="AM68" i="4" s="1"/>
  <c r="AU71" i="4"/>
  <c r="AU70" i="4" s="1"/>
  <c r="AU69" i="4" s="1"/>
  <c r="AU68" i="4" s="1"/>
  <c r="AY71" i="4"/>
  <c r="AY70" i="4" s="1"/>
  <c r="AY69" i="4" s="1"/>
  <c r="AY68" i="4" s="1"/>
  <c r="AG519" i="4"/>
  <c r="AW519" i="4"/>
  <c r="O326" i="4"/>
  <c r="AI303" i="4"/>
  <c r="AI302" i="4" s="1"/>
  <c r="AI301" i="4" s="1"/>
  <c r="AI294" i="4" s="1"/>
  <c r="AQ303" i="4"/>
  <c r="AQ302" i="4" s="1"/>
  <c r="AQ301" i="4" s="1"/>
  <c r="AQ294" i="4" s="1"/>
  <c r="AO303" i="4"/>
  <c r="AO302" i="4" s="1"/>
  <c r="AO301" i="4" s="1"/>
  <c r="AO294" i="4" s="1"/>
  <c r="BA303" i="4"/>
  <c r="BA302" i="4" s="1"/>
  <c r="BA301" i="4" s="1"/>
  <c r="BA294" i="4" s="1"/>
  <c r="AF519" i="4"/>
  <c r="AR519" i="4"/>
  <c r="Q572" i="4"/>
  <c r="AC572" i="4"/>
  <c r="AS572" i="4"/>
  <c r="BA572" i="4"/>
  <c r="P661" i="4"/>
  <c r="P660" i="4" s="1"/>
  <c r="P659" i="4" s="1"/>
  <c r="P647" i="4" s="1"/>
  <c r="X661" i="4"/>
  <c r="X660" i="4" s="1"/>
  <c r="X659" i="4" s="1"/>
  <c r="X647" i="4" s="1"/>
  <c r="AF661" i="4"/>
  <c r="AF660" i="4" s="1"/>
  <c r="AF659" i="4" s="1"/>
  <c r="AF647" i="4" s="1"/>
  <c r="AN661" i="4"/>
  <c r="AN660" i="4" s="1"/>
  <c r="AN659" i="4" s="1"/>
  <c r="AN647" i="4" s="1"/>
  <c r="AV661" i="4"/>
  <c r="AV660" i="4" s="1"/>
  <c r="AV659" i="4" s="1"/>
  <c r="AV647" i="4" s="1"/>
  <c r="AJ930" i="4"/>
  <c r="AJ929" i="4" s="1"/>
  <c r="AJ928" i="4" s="1"/>
  <c r="AJ927" i="4" s="1"/>
  <c r="V930" i="4"/>
  <c r="V929" i="4" s="1"/>
  <c r="V928" i="4" s="1"/>
  <c r="V927" i="4" s="1"/>
  <c r="T379" i="4"/>
  <c r="T365" i="4" s="1"/>
  <c r="T364" i="4" s="1"/>
  <c r="AL214" i="4"/>
  <c r="AL213" i="4" s="1"/>
  <c r="AL197" i="4" s="1"/>
  <c r="V71" i="4"/>
  <c r="V70" i="4" s="1"/>
  <c r="V69" i="4" s="1"/>
  <c r="V68" i="4" s="1"/>
  <c r="AH71" i="4"/>
  <c r="AH70" i="4" s="1"/>
  <c r="AH69" i="4" s="1"/>
  <c r="AH68" i="4" s="1"/>
  <c r="AP71" i="4"/>
  <c r="AP70" i="4" s="1"/>
  <c r="AP69" i="4" s="1"/>
  <c r="AP68" i="4" s="1"/>
  <c r="AB303" i="4"/>
  <c r="AB302" i="4" s="1"/>
  <c r="AB301" i="4" s="1"/>
  <c r="AB294" i="4" s="1"/>
  <c r="AY930" i="4"/>
  <c r="AY929" i="4" s="1"/>
  <c r="AY928" i="4" s="1"/>
  <c r="AY927" i="4" s="1"/>
  <c r="BA930" i="4"/>
  <c r="BA929" i="4" s="1"/>
  <c r="BA928" i="4" s="1"/>
  <c r="BA927" i="4" s="1"/>
  <c r="AS930" i="4"/>
  <c r="AS929" i="4" s="1"/>
  <c r="AS928" i="4" s="1"/>
  <c r="AS927" i="4" s="1"/>
  <c r="AK930" i="4"/>
  <c r="AK929" i="4" s="1"/>
  <c r="AK928" i="4" s="1"/>
  <c r="AK927" i="4" s="1"/>
  <c r="AC930" i="4"/>
  <c r="AC929" i="4" s="1"/>
  <c r="AC928" i="4" s="1"/>
  <c r="AC927" i="4" s="1"/>
  <c r="U930" i="4"/>
  <c r="U929" i="4" s="1"/>
  <c r="U928" i="4" s="1"/>
  <c r="BH523" i="4"/>
  <c r="R214" i="4"/>
  <c r="R213" i="4" s="1"/>
  <c r="R197" i="4" s="1"/>
  <c r="V214" i="4"/>
  <c r="V213" i="4" s="1"/>
  <c r="V197" i="4" s="1"/>
  <c r="Z214" i="4"/>
  <c r="Z213" i="4" s="1"/>
  <c r="Z197" i="4" s="1"/>
  <c r="Z123" i="4" s="1"/>
  <c r="AD214" i="4"/>
  <c r="AD213" i="4" s="1"/>
  <c r="AD197" i="4" s="1"/>
  <c r="Z303" i="4"/>
  <c r="Z302" i="4" s="1"/>
  <c r="Z301" i="4" s="1"/>
  <c r="Z294" i="4" s="1"/>
  <c r="AL303" i="4"/>
  <c r="AL302" i="4" s="1"/>
  <c r="AL301" i="4" s="1"/>
  <c r="AL294" i="4" s="1"/>
  <c r="AX303" i="4"/>
  <c r="AX302" i="4" s="1"/>
  <c r="AX301" i="4" s="1"/>
  <c r="AX294" i="4" s="1"/>
  <c r="AH635" i="4"/>
  <c r="AV635" i="4"/>
  <c r="AC727" i="4"/>
  <c r="AC726" i="4" s="1"/>
  <c r="AC725" i="4" s="1"/>
  <c r="AC708" i="4" s="1"/>
  <c r="AG727" i="4"/>
  <c r="AG726" i="4" s="1"/>
  <c r="AG725" i="4" s="1"/>
  <c r="AG708" i="4" s="1"/>
  <c r="AO727" i="4"/>
  <c r="AO726" i="4" s="1"/>
  <c r="AO725" i="4" s="1"/>
  <c r="AO708" i="4" s="1"/>
  <c r="R727" i="4"/>
  <c r="R726" i="4" s="1"/>
  <c r="R725" i="4" s="1"/>
  <c r="R708" i="4" s="1"/>
  <c r="AP727" i="4"/>
  <c r="AP726" i="4" s="1"/>
  <c r="AP725" i="4" s="1"/>
  <c r="AP708" i="4" s="1"/>
  <c r="AA727" i="4"/>
  <c r="AA726" i="4" s="1"/>
  <c r="AA725" i="4" s="1"/>
  <c r="AA708" i="4" s="1"/>
  <c r="AQ727" i="4"/>
  <c r="AQ726" i="4" s="1"/>
  <c r="AQ725" i="4" s="1"/>
  <c r="AQ708" i="4" s="1"/>
  <c r="AU727" i="4"/>
  <c r="AU726" i="4" s="1"/>
  <c r="AU725" i="4" s="1"/>
  <c r="AU708" i="4" s="1"/>
  <c r="O752" i="4"/>
  <c r="X815" i="4"/>
  <c r="X814" i="4" s="1"/>
  <c r="X813" i="4" s="1"/>
  <c r="X812" i="4" s="1"/>
  <c r="AB815" i="4"/>
  <c r="AB814" i="4" s="1"/>
  <c r="AB813" i="4" s="1"/>
  <c r="AB812" i="4" s="1"/>
  <c r="AJ815" i="4"/>
  <c r="AJ814" i="4" s="1"/>
  <c r="AJ813" i="4" s="1"/>
  <c r="AJ812" i="4" s="1"/>
  <c r="AV815" i="4"/>
  <c r="AV814" i="4" s="1"/>
  <c r="AV813" i="4" s="1"/>
  <c r="AV812" i="4" s="1"/>
  <c r="R815" i="4"/>
  <c r="R814" i="4" s="1"/>
  <c r="R813" i="4" s="1"/>
  <c r="R812" i="4" s="1"/>
  <c r="AH815" i="4"/>
  <c r="AH814" i="4" s="1"/>
  <c r="AH813" i="4" s="1"/>
  <c r="AH812" i="4" s="1"/>
  <c r="AL815" i="4"/>
  <c r="AL814" i="4" s="1"/>
  <c r="AL813" i="4" s="1"/>
  <c r="AL812" i="4" s="1"/>
  <c r="AT815" i="4"/>
  <c r="AT814" i="4" s="1"/>
  <c r="AT813" i="4" s="1"/>
  <c r="AT812" i="4" s="1"/>
  <c r="AY815" i="4"/>
  <c r="AY814" i="4" s="1"/>
  <c r="AY813" i="4" s="1"/>
  <c r="AY812" i="4" s="1"/>
  <c r="X379" i="4"/>
  <c r="X365" i="4" s="1"/>
  <c r="X364" i="4" s="1"/>
  <c r="AB379" i="4"/>
  <c r="AB365" i="4" s="1"/>
  <c r="AB364" i="4" s="1"/>
  <c r="AN379" i="4"/>
  <c r="AN365" i="4" s="1"/>
  <c r="AN364" i="4" s="1"/>
  <c r="AR379" i="4"/>
  <c r="AR365" i="4" s="1"/>
  <c r="AR364" i="4" s="1"/>
  <c r="AV379" i="4"/>
  <c r="AV365" i="4" s="1"/>
  <c r="AV364" i="4" s="1"/>
  <c r="AZ379" i="4"/>
  <c r="AZ365" i="4" s="1"/>
  <c r="AZ364" i="4" s="1"/>
  <c r="AD379" i="4"/>
  <c r="AD365" i="4" s="1"/>
  <c r="AD364" i="4" s="1"/>
  <c r="AT379" i="4"/>
  <c r="AT365" i="4" s="1"/>
  <c r="AT364" i="4" s="1"/>
  <c r="AX379" i="4"/>
  <c r="AX365" i="4" s="1"/>
  <c r="AX364" i="4" s="1"/>
  <c r="BB379" i="4"/>
  <c r="BB365" i="4" s="1"/>
  <c r="BB364" i="4" s="1"/>
  <c r="X214" i="4"/>
  <c r="X213" i="4" s="1"/>
  <c r="X197" i="4" s="1"/>
  <c r="AS214" i="4"/>
  <c r="AS213" i="4" s="1"/>
  <c r="AS197" i="4" s="1"/>
  <c r="AS71" i="4"/>
  <c r="AS70" i="4" s="1"/>
  <c r="AS69" i="4" s="1"/>
  <c r="AS68" i="4" s="1"/>
  <c r="BH932" i="4"/>
  <c r="AJ25" i="4"/>
  <c r="AJ24" i="4" s="1"/>
  <c r="AJ23" i="4" s="1"/>
  <c r="AZ25" i="4"/>
  <c r="AZ24" i="4" s="1"/>
  <c r="AZ23" i="4" s="1"/>
  <c r="AU25" i="4"/>
  <c r="AU24" i="4" s="1"/>
  <c r="AU23" i="4" s="1"/>
  <c r="X36" i="4"/>
  <c r="X35" i="4" s="1"/>
  <c r="X34" i="4" s="1"/>
  <c r="Y25" i="4"/>
  <c r="Y24" i="4" s="1"/>
  <c r="Y23" i="4" s="1"/>
  <c r="AB25" i="4"/>
  <c r="AB24" i="4" s="1"/>
  <c r="AB23" i="4" s="1"/>
  <c r="AV25" i="4"/>
  <c r="AV24" i="4" s="1"/>
  <c r="AV23" i="4" s="1"/>
  <c r="O58" i="4"/>
  <c r="AO25" i="4"/>
  <c r="AO24" i="4" s="1"/>
  <c r="AO23" i="4" s="1"/>
  <c r="AK36" i="4"/>
  <c r="AK35" i="4" s="1"/>
  <c r="AK34" i="4" s="1"/>
  <c r="U71" i="4"/>
  <c r="U70" i="4" s="1"/>
  <c r="U69" i="4" s="1"/>
  <c r="U68" i="4" s="1"/>
  <c r="Y71" i="4"/>
  <c r="Y70" i="4" s="1"/>
  <c r="Y69" i="4" s="1"/>
  <c r="Y68" i="4" s="1"/>
  <c r="AC71" i="4"/>
  <c r="AC70" i="4" s="1"/>
  <c r="AC69" i="4" s="1"/>
  <c r="AC68" i="4" s="1"/>
  <c r="AG71" i="4"/>
  <c r="AG70" i="4" s="1"/>
  <c r="AG69" i="4" s="1"/>
  <c r="AG68" i="4" s="1"/>
  <c r="AK71" i="4"/>
  <c r="AK70" i="4" s="1"/>
  <c r="AK69" i="4" s="1"/>
  <c r="AK68" i="4" s="1"/>
  <c r="AO71" i="4"/>
  <c r="AO70" i="4" s="1"/>
  <c r="AO69" i="4" s="1"/>
  <c r="AO68" i="4" s="1"/>
  <c r="AT71" i="4"/>
  <c r="AT70" i="4" s="1"/>
  <c r="AT69" i="4" s="1"/>
  <c r="AT68" i="4" s="1"/>
  <c r="AX71" i="4"/>
  <c r="AX70" i="4" s="1"/>
  <c r="AX69" i="4" s="1"/>
  <c r="AX68" i="4" s="1"/>
  <c r="BB71" i="4"/>
  <c r="BB70" i="4" s="1"/>
  <c r="BB69" i="4" s="1"/>
  <c r="BB68" i="4" s="1"/>
  <c r="P951" i="4"/>
  <c r="O951" i="4" s="1"/>
  <c r="O978" i="4"/>
  <c r="BH978" i="4" s="1"/>
  <c r="P303" i="4"/>
  <c r="P302" i="4" s="1"/>
  <c r="P301" i="4" s="1"/>
  <c r="O317" i="4"/>
  <c r="O4" i="4"/>
  <c r="AQ930" i="4"/>
  <c r="AQ929" i="4" s="1"/>
  <c r="AQ928" i="4" s="1"/>
  <c r="AQ927" i="4" s="1"/>
  <c r="AI930" i="4"/>
  <c r="AI929" i="4" s="1"/>
  <c r="AI928" i="4" s="1"/>
  <c r="AI927" i="4" s="1"/>
  <c r="AH36" i="4"/>
  <c r="AH35" i="4" s="1"/>
  <c r="AH34" i="4" s="1"/>
  <c r="AR36" i="4"/>
  <c r="AR35" i="4" s="1"/>
  <c r="AR34" i="4" s="1"/>
  <c r="O989" i="4"/>
  <c r="AU303" i="4"/>
  <c r="AU302" i="4" s="1"/>
  <c r="AU301" i="4" s="1"/>
  <c r="AU294" i="4" s="1"/>
  <c r="AR930" i="4"/>
  <c r="AR929" i="4" s="1"/>
  <c r="AR928" i="4" s="1"/>
  <c r="AR927" i="4" s="1"/>
  <c r="AF930" i="4"/>
  <c r="AF929" i="4" s="1"/>
  <c r="AF928" i="4" s="1"/>
  <c r="AF927" i="4" s="1"/>
  <c r="O816" i="4"/>
  <c r="AX815" i="4"/>
  <c r="AX814" i="4" s="1"/>
  <c r="AX813" i="4" s="1"/>
  <c r="AX812" i="4" s="1"/>
  <c r="AE36" i="4"/>
  <c r="AE35" i="4" s="1"/>
  <c r="AE34" i="4" s="1"/>
  <c r="AU930" i="4"/>
  <c r="AU929" i="4" s="1"/>
  <c r="AU928" i="4" s="1"/>
  <c r="AU927" i="4" s="1"/>
  <c r="AE930" i="4"/>
  <c r="AE929" i="4" s="1"/>
  <c r="AE928" i="4" s="1"/>
  <c r="AE927" i="4" s="1"/>
  <c r="S930" i="4"/>
  <c r="S929" i="4" s="1"/>
  <c r="S928" i="4" s="1"/>
  <c r="S927" i="4" s="1"/>
  <c r="BH893" i="4"/>
  <c r="X25" i="4"/>
  <c r="X24" i="4" s="1"/>
  <c r="X23" i="4" s="1"/>
  <c r="AU36" i="4"/>
  <c r="AU35" i="4" s="1"/>
  <c r="AU34" i="4" s="1"/>
  <c r="AG214" i="4"/>
  <c r="AG213" i="4" s="1"/>
  <c r="AG197" i="4" s="1"/>
  <c r="AT214" i="4"/>
  <c r="AT213" i="4" s="1"/>
  <c r="AT197" i="4" s="1"/>
  <c r="AT123" i="4" s="1"/>
  <c r="AX214" i="4"/>
  <c r="AX213" i="4" s="1"/>
  <c r="AX197" i="4" s="1"/>
  <c r="T303" i="4"/>
  <c r="T302" i="4" s="1"/>
  <c r="T301" i="4" s="1"/>
  <c r="T294" i="4" s="1"/>
  <c r="S379" i="4"/>
  <c r="S365" i="4" s="1"/>
  <c r="S364" i="4" s="1"/>
  <c r="O218" i="4"/>
  <c r="O79" i="4"/>
  <c r="BA71" i="4"/>
  <c r="BA70" i="4" s="1"/>
  <c r="BA69" i="4" s="1"/>
  <c r="BA68" i="4" s="1"/>
  <c r="AV930" i="4"/>
  <c r="AV929" i="4" s="1"/>
  <c r="AV928" i="4" s="1"/>
  <c r="AV927" i="4" s="1"/>
  <c r="AN930" i="4"/>
  <c r="AN929" i="4" s="1"/>
  <c r="AN928" i="4" s="1"/>
  <c r="AN927" i="4" s="1"/>
  <c r="X930" i="4"/>
  <c r="X929" i="4" s="1"/>
  <c r="X928" i="4" s="1"/>
  <c r="X927" i="4" s="1"/>
  <c r="BB930" i="4"/>
  <c r="BB929" i="4" s="1"/>
  <c r="BB928" i="4" s="1"/>
  <c r="BB927" i="4" s="1"/>
  <c r="AT930" i="4"/>
  <c r="AT929" i="4" s="1"/>
  <c r="AT928" i="4" s="1"/>
  <c r="AT927" i="4" s="1"/>
  <c r="AL930" i="4"/>
  <c r="AL929" i="4" s="1"/>
  <c r="AL928" i="4" s="1"/>
  <c r="AL927" i="4" s="1"/>
  <c r="Z930" i="4"/>
  <c r="Z929" i="4" s="1"/>
  <c r="Z928" i="4" s="1"/>
  <c r="Z927" i="4" s="1"/>
  <c r="V727" i="4"/>
  <c r="V726" i="4" s="1"/>
  <c r="V725" i="4" s="1"/>
  <c r="V708" i="4" s="1"/>
  <c r="Z727" i="4"/>
  <c r="Z726" i="4" s="1"/>
  <c r="Z725" i="4" s="1"/>
  <c r="Z708" i="4" s="1"/>
  <c r="AT727" i="4"/>
  <c r="AT726" i="4" s="1"/>
  <c r="AT725" i="4" s="1"/>
  <c r="AT708" i="4" s="1"/>
  <c r="BH417" i="4"/>
  <c r="BH492" i="4"/>
  <c r="BH557" i="4"/>
  <c r="AM25" i="4"/>
  <c r="AM24" i="4" s="1"/>
  <c r="AM23" i="4" s="1"/>
  <c r="AL25" i="4"/>
  <c r="AL24" i="4" s="1"/>
  <c r="AL23" i="4" s="1"/>
  <c r="AP25" i="4"/>
  <c r="AP24" i="4" s="1"/>
  <c r="AP23" i="4" s="1"/>
  <c r="AW36" i="4"/>
  <c r="AW35" i="4" s="1"/>
  <c r="AW34" i="4" s="1"/>
  <c r="AE138" i="4"/>
  <c r="AE132" i="4" s="1"/>
  <c r="AE131" i="4" s="1"/>
  <c r="AU138" i="4"/>
  <c r="AU132" i="4" s="1"/>
  <c r="AU131" i="4" s="1"/>
  <c r="Q214" i="4"/>
  <c r="Q213" i="4" s="1"/>
  <c r="Q197" i="4" s="1"/>
  <c r="AB214" i="4"/>
  <c r="AB213" i="4" s="1"/>
  <c r="AB197" i="4" s="1"/>
  <c r="W727" i="4"/>
  <c r="W726" i="4" s="1"/>
  <c r="W725" i="4" s="1"/>
  <c r="W708" i="4" s="1"/>
  <c r="AE727" i="4"/>
  <c r="AE726" i="4" s="1"/>
  <c r="AE725" i="4" s="1"/>
  <c r="AE708" i="4" s="1"/>
  <c r="AI727" i="4"/>
  <c r="AI726" i="4" s="1"/>
  <c r="AI725" i="4" s="1"/>
  <c r="AI708" i="4" s="1"/>
  <c r="O735" i="4"/>
  <c r="T727" i="4"/>
  <c r="T726" i="4" s="1"/>
  <c r="T725" i="4" s="1"/>
  <c r="T708" i="4" s="1"/>
  <c r="AK727" i="4"/>
  <c r="AK726" i="4" s="1"/>
  <c r="AK725" i="4" s="1"/>
  <c r="AK708" i="4" s="1"/>
  <c r="AW727" i="4"/>
  <c r="AW726" i="4" s="1"/>
  <c r="AW725" i="4" s="1"/>
  <c r="AW708" i="4" s="1"/>
  <c r="BA727" i="4"/>
  <c r="BA726" i="4" s="1"/>
  <c r="BA725" i="4" s="1"/>
  <c r="BA708" i="4" s="1"/>
  <c r="U25" i="4"/>
  <c r="U24" i="4" s="1"/>
  <c r="U23" i="4" s="1"/>
  <c r="Y214" i="4"/>
  <c r="Y213" i="4" s="1"/>
  <c r="Y197" i="4" s="1"/>
  <c r="AC214" i="4"/>
  <c r="AC213" i="4" s="1"/>
  <c r="AC197" i="4" s="1"/>
  <c r="AP214" i="4"/>
  <c r="AP213" i="4" s="1"/>
  <c r="AP197" i="4" s="1"/>
  <c r="AJ303" i="4"/>
  <c r="AJ302" i="4" s="1"/>
  <c r="AJ301" i="4" s="1"/>
  <c r="AJ294" i="4" s="1"/>
  <c r="AZ303" i="4"/>
  <c r="AZ302" i="4" s="1"/>
  <c r="AZ301" i="4" s="1"/>
  <c r="AZ294" i="4" s="1"/>
  <c r="AW71" i="4"/>
  <c r="AW70" i="4" s="1"/>
  <c r="AW69" i="4" s="1"/>
  <c r="AW68" i="4" s="1"/>
  <c r="AZ930" i="4"/>
  <c r="AZ929" i="4" s="1"/>
  <c r="AZ928" i="4" s="1"/>
  <c r="AZ927" i="4" s="1"/>
  <c r="AB930" i="4"/>
  <c r="AB929" i="4" s="1"/>
  <c r="AB928" i="4" s="1"/>
  <c r="AB927" i="4" s="1"/>
  <c r="O931" i="4"/>
  <c r="AX930" i="4"/>
  <c r="AX929" i="4" s="1"/>
  <c r="AX928" i="4" s="1"/>
  <c r="AX927" i="4" s="1"/>
  <c r="AP930" i="4"/>
  <c r="AP929" i="4" s="1"/>
  <c r="AP928" i="4" s="1"/>
  <c r="AP927" i="4" s="1"/>
  <c r="O820" i="4"/>
  <c r="R930" i="4"/>
  <c r="R929" i="4" s="1"/>
  <c r="R928" i="4" s="1"/>
  <c r="R927" i="4" s="1"/>
  <c r="BH351" i="4"/>
  <c r="BH713" i="4"/>
  <c r="S25" i="4"/>
  <c r="S24" i="4" s="1"/>
  <c r="S23" i="4" s="1"/>
  <c r="AS25" i="4"/>
  <c r="AS24" i="4" s="1"/>
  <c r="AS23" i="4" s="1"/>
  <c r="AW25" i="4"/>
  <c r="AW24" i="4" s="1"/>
  <c r="AW23" i="4" s="1"/>
  <c r="U36" i="4"/>
  <c r="U35" i="4" s="1"/>
  <c r="U34" i="4" s="1"/>
  <c r="AD36" i="4"/>
  <c r="AD35" i="4" s="1"/>
  <c r="AD34" i="4" s="1"/>
  <c r="AV36" i="4"/>
  <c r="AV35" i="4" s="1"/>
  <c r="AV34" i="4" s="1"/>
  <c r="R138" i="4"/>
  <c r="R132" i="4" s="1"/>
  <c r="R131" i="4" s="1"/>
  <c r="P214" i="4"/>
  <c r="T214" i="4"/>
  <c r="T213" i="4" s="1"/>
  <c r="T197" i="4" s="1"/>
  <c r="R303" i="4"/>
  <c r="R302" i="4" s="1"/>
  <c r="R301" i="4" s="1"/>
  <c r="R294" i="4" s="1"/>
  <c r="AD303" i="4"/>
  <c r="AD302" i="4" s="1"/>
  <c r="AD301" i="4" s="1"/>
  <c r="AD294" i="4" s="1"/>
  <c r="BB303" i="4"/>
  <c r="BB302" i="4" s="1"/>
  <c r="BB301" i="4" s="1"/>
  <c r="BB294" i="4" s="1"/>
  <c r="T427" i="4"/>
  <c r="AC427" i="4"/>
  <c r="AO427" i="4"/>
  <c r="BA427" i="4"/>
  <c r="AX427" i="4"/>
  <c r="AP448" i="4"/>
  <c r="AT448" i="4"/>
  <c r="S448" i="4"/>
  <c r="O482" i="4"/>
  <c r="BB463" i="4"/>
  <c r="BB462" i="4" s="1"/>
  <c r="BB461" i="4" s="1"/>
  <c r="O728" i="4"/>
  <c r="Z815" i="4"/>
  <c r="Z814" i="4" s="1"/>
  <c r="Z813" i="4" s="1"/>
  <c r="Z812" i="4" s="1"/>
  <c r="AD815" i="4"/>
  <c r="AD814" i="4" s="1"/>
  <c r="AD813" i="4" s="1"/>
  <c r="AD812" i="4" s="1"/>
  <c r="AP815" i="4"/>
  <c r="AP814" i="4" s="1"/>
  <c r="AP813" i="4" s="1"/>
  <c r="AP812" i="4" s="1"/>
  <c r="BB815" i="4"/>
  <c r="BB814" i="4" s="1"/>
  <c r="BB813" i="4" s="1"/>
  <c r="BB812" i="4" s="1"/>
  <c r="T815" i="4"/>
  <c r="T814" i="4" s="1"/>
  <c r="T813" i="4" s="1"/>
  <c r="T812" i="4" s="1"/>
  <c r="AR815" i="4"/>
  <c r="AR814" i="4" s="1"/>
  <c r="AR813" i="4" s="1"/>
  <c r="AR812" i="4" s="1"/>
  <c r="BA815" i="4"/>
  <c r="BA814" i="4" s="1"/>
  <c r="BA813" i="4" s="1"/>
  <c r="BA812" i="4" s="1"/>
  <c r="P295" i="4"/>
  <c r="O295" i="4" s="1"/>
  <c r="O296" i="4"/>
  <c r="S303" i="4"/>
  <c r="S302" i="4" s="1"/>
  <c r="S301" i="4" s="1"/>
  <c r="S294" i="4" s="1"/>
  <c r="AA303" i="4"/>
  <c r="AA302" i="4" s="1"/>
  <c r="AA301" i="4" s="1"/>
  <c r="AA294" i="4" s="1"/>
  <c r="AM303" i="4"/>
  <c r="AM302" i="4" s="1"/>
  <c r="AM301" i="4" s="1"/>
  <c r="AM294" i="4" s="1"/>
  <c r="O298" i="4"/>
  <c r="O712" i="4"/>
  <c r="T930" i="4"/>
  <c r="T929" i="4" s="1"/>
  <c r="T928" i="4" s="1"/>
  <c r="T927" i="4" s="1"/>
  <c r="O215" i="4"/>
  <c r="BH538" i="4"/>
  <c r="AA25" i="4"/>
  <c r="AA24" i="4" s="1"/>
  <c r="AA23" i="4" s="1"/>
  <c r="AD25" i="4"/>
  <c r="AD24" i="4" s="1"/>
  <c r="AD23" i="4" s="1"/>
  <c r="AK25" i="4"/>
  <c r="AK24" i="4" s="1"/>
  <c r="AK23" i="4" s="1"/>
  <c r="AR25" i="4"/>
  <c r="AR24" i="4" s="1"/>
  <c r="AR23" i="4" s="1"/>
  <c r="O37" i="4"/>
  <c r="W36" i="4"/>
  <c r="W35" i="4" s="1"/>
  <c r="W34" i="4" s="1"/>
  <c r="AC36" i="4"/>
  <c r="AC35" i="4" s="1"/>
  <c r="AC34" i="4" s="1"/>
  <c r="AM36" i="4"/>
  <c r="AM35" i="4" s="1"/>
  <c r="AM34" i="4" s="1"/>
  <c r="AP36" i="4"/>
  <c r="AP35" i="4" s="1"/>
  <c r="AP34" i="4" s="1"/>
  <c r="AS36" i="4"/>
  <c r="AS35" i="4" s="1"/>
  <c r="AS34" i="4" s="1"/>
  <c r="AF36" i="4"/>
  <c r="AF35" i="4" s="1"/>
  <c r="AF34" i="4" s="1"/>
  <c r="AQ36" i="4"/>
  <c r="AQ35" i="4" s="1"/>
  <c r="AQ34" i="4" s="1"/>
  <c r="O126" i="4"/>
  <c r="O127" i="4"/>
  <c r="AI25" i="4"/>
  <c r="AI24" i="4" s="1"/>
  <c r="AI23" i="4" s="1"/>
  <c r="Y36" i="4"/>
  <c r="Y35" i="4" s="1"/>
  <c r="Y34" i="4" s="1"/>
  <c r="O338" i="4"/>
  <c r="O270" i="4"/>
  <c r="O120" i="4"/>
  <c r="S36" i="4"/>
  <c r="S35" i="4" s="1"/>
  <c r="S34" i="4" s="1"/>
  <c r="AI36" i="4"/>
  <c r="AI35" i="4" s="1"/>
  <c r="AI34" i="4" s="1"/>
  <c r="AL36" i="4"/>
  <c r="AL35" i="4" s="1"/>
  <c r="AL34" i="4" s="1"/>
  <c r="AT36" i="4"/>
  <c r="AT35" i="4" s="1"/>
  <c r="AT34" i="4" s="1"/>
  <c r="T519" i="4"/>
  <c r="X519" i="4"/>
  <c r="AZ519" i="4"/>
  <c r="Y572" i="4"/>
  <c r="AG572" i="4"/>
  <c r="AD727" i="4"/>
  <c r="AD726" i="4" s="1"/>
  <c r="AD725" i="4" s="1"/>
  <c r="AD708" i="4" s="1"/>
  <c r="AX727" i="4"/>
  <c r="AX726" i="4" s="1"/>
  <c r="AX725" i="4" s="1"/>
  <c r="AX708" i="4" s="1"/>
  <c r="BB727" i="4"/>
  <c r="BB726" i="4" s="1"/>
  <c r="BB725" i="4" s="1"/>
  <c r="BB708" i="4" s="1"/>
  <c r="AH25" i="4"/>
  <c r="AH24" i="4" s="1"/>
  <c r="AH23" i="4" s="1"/>
  <c r="AN25" i="4"/>
  <c r="AN24" i="4" s="1"/>
  <c r="AN23" i="4" s="1"/>
  <c r="R36" i="4"/>
  <c r="R35" i="4" s="1"/>
  <c r="R34" i="4" s="1"/>
  <c r="Z36" i="4"/>
  <c r="Z35" i="4" s="1"/>
  <c r="Z34" i="4" s="1"/>
  <c r="V36" i="4"/>
  <c r="V35" i="4" s="1"/>
  <c r="V34" i="4" s="1"/>
  <c r="AO36" i="4"/>
  <c r="AO35" i="4" s="1"/>
  <c r="AO34" i="4" s="1"/>
  <c r="AY36" i="4"/>
  <c r="AY35" i="4" s="1"/>
  <c r="AY34" i="4" s="1"/>
  <c r="BB36" i="4"/>
  <c r="BB35" i="4" s="1"/>
  <c r="BB34" i="4" s="1"/>
  <c r="O240" i="4"/>
  <c r="Y365" i="4"/>
  <c r="Y364" i="4" s="1"/>
  <c r="O367" i="4"/>
  <c r="Q71" i="4"/>
  <c r="Q70" i="4" s="1"/>
  <c r="Q69" i="4" s="1"/>
  <c r="Q68" i="4" s="1"/>
  <c r="BH622" i="4"/>
  <c r="V25" i="4"/>
  <c r="V24" i="4" s="1"/>
  <c r="V23" i="4" s="1"/>
  <c r="AG25" i="4"/>
  <c r="AG24" i="4" s="1"/>
  <c r="AG23" i="4" s="1"/>
  <c r="AT25" i="4"/>
  <c r="AT24" i="4" s="1"/>
  <c r="AT23" i="4" s="1"/>
  <c r="AX25" i="4"/>
  <c r="AX24" i="4" s="1"/>
  <c r="AX23" i="4" s="1"/>
  <c r="Q36" i="4"/>
  <c r="Q35" i="4" s="1"/>
  <c r="Q34" i="4" s="1"/>
  <c r="T36" i="4"/>
  <c r="T35" i="4" s="1"/>
  <c r="T34" i="4" s="1"/>
  <c r="AB36" i="4"/>
  <c r="AB35" i="4" s="1"/>
  <c r="AB34" i="4" s="1"/>
  <c r="AJ36" i="4"/>
  <c r="AJ35" i="4" s="1"/>
  <c r="AJ34" i="4" s="1"/>
  <c r="AZ36" i="4"/>
  <c r="AZ35" i="4" s="1"/>
  <c r="AZ34" i="4" s="1"/>
  <c r="O51" i="4"/>
  <c r="AA36" i="4"/>
  <c r="AA35" i="4" s="1"/>
  <c r="AA34" i="4" s="1"/>
  <c r="AG36" i="4"/>
  <c r="AG35" i="4" s="1"/>
  <c r="AG34" i="4" s="1"/>
  <c r="AN36" i="4"/>
  <c r="AN35" i="4" s="1"/>
  <c r="AN34" i="4" s="1"/>
  <c r="P138" i="4"/>
  <c r="P132" i="4" s="1"/>
  <c r="O163" i="4"/>
  <c r="O191" i="4"/>
  <c r="X138" i="4"/>
  <c r="X132" i="4" s="1"/>
  <c r="X131" i="4" s="1"/>
  <c r="AB138" i="4"/>
  <c r="AB132" i="4" s="1"/>
  <c r="AB131" i="4" s="1"/>
  <c r="AJ138" i="4"/>
  <c r="AJ132" i="4" s="1"/>
  <c r="AJ131" i="4" s="1"/>
  <c r="AN138" i="4"/>
  <c r="AN132" i="4" s="1"/>
  <c r="AN131" i="4" s="1"/>
  <c r="AR138" i="4"/>
  <c r="AR132" i="4" s="1"/>
  <c r="AR131" i="4" s="1"/>
  <c r="AV138" i="4"/>
  <c r="AV132" i="4" s="1"/>
  <c r="AV131" i="4" s="1"/>
  <c r="AZ138" i="4"/>
  <c r="AZ132" i="4" s="1"/>
  <c r="AZ131" i="4" s="1"/>
  <c r="O152" i="4"/>
  <c r="V138" i="4"/>
  <c r="V132" i="4" s="1"/>
  <c r="V131" i="4" s="1"/>
  <c r="AD138" i="4"/>
  <c r="AD132" i="4" s="1"/>
  <c r="AD131" i="4" s="1"/>
  <c r="AH138" i="4"/>
  <c r="AH132" i="4" s="1"/>
  <c r="AH131" i="4" s="1"/>
  <c r="AL138" i="4"/>
  <c r="AL132" i="4" s="1"/>
  <c r="AL131" i="4" s="1"/>
  <c r="AP138" i="4"/>
  <c r="AP132" i="4" s="1"/>
  <c r="AP131" i="4" s="1"/>
  <c r="AX138" i="4"/>
  <c r="AX132" i="4" s="1"/>
  <c r="AX131" i="4" s="1"/>
  <c r="BB138" i="4"/>
  <c r="BB132" i="4" s="1"/>
  <c r="BB131" i="4" s="1"/>
  <c r="O156" i="4"/>
  <c r="O174" i="4"/>
  <c r="O177" i="4"/>
  <c r="O180" i="4"/>
  <c r="O337" i="4"/>
  <c r="O428" i="4"/>
  <c r="V427" i="4"/>
  <c r="Z427" i="4"/>
  <c r="AH427" i="4"/>
  <c r="AL427" i="4"/>
  <c r="AP427" i="4"/>
  <c r="BB427" i="4"/>
  <c r="W427" i="4"/>
  <c r="AA427" i="4"/>
  <c r="AE427" i="4"/>
  <c r="AM427" i="4"/>
  <c r="AQ427" i="4"/>
  <c r="AU427" i="4"/>
  <c r="AY427" i="4"/>
  <c r="P427" i="4"/>
  <c r="X427" i="4"/>
  <c r="AB427" i="4"/>
  <c r="AF427" i="4"/>
  <c r="AJ427" i="4"/>
  <c r="AN427" i="4"/>
  <c r="AR427" i="4"/>
  <c r="AV427" i="4"/>
  <c r="T448" i="4"/>
  <c r="AB448" i="4"/>
  <c r="AF448" i="4"/>
  <c r="AJ448" i="4"/>
  <c r="AN448" i="4"/>
  <c r="AV448" i="4"/>
  <c r="AZ448" i="4"/>
  <c r="Q448" i="4"/>
  <c r="Y448" i="4"/>
  <c r="AC448" i="4"/>
  <c r="AG448" i="4"/>
  <c r="AK448" i="4"/>
  <c r="AO448" i="4"/>
  <c r="AS448" i="4"/>
  <c r="BA448" i="4"/>
  <c r="O449" i="4"/>
  <c r="W448" i="4"/>
  <c r="AA448" i="4"/>
  <c r="AE448" i="4"/>
  <c r="AI448" i="4"/>
  <c r="AM448" i="4"/>
  <c r="AQ448" i="4"/>
  <c r="AU448" i="4"/>
  <c r="AY448" i="4"/>
  <c r="P463" i="4"/>
  <c r="P462" i="4" s="1"/>
  <c r="P461" i="4" s="1"/>
  <c r="S463" i="4"/>
  <c r="S462" i="4" s="1"/>
  <c r="S461" i="4" s="1"/>
  <c r="W463" i="4"/>
  <c r="W462" i="4" s="1"/>
  <c r="W461" i="4" s="1"/>
  <c r="AA463" i="4"/>
  <c r="AA462" i="4" s="1"/>
  <c r="AA461" i="4" s="1"/>
  <c r="AE463" i="4"/>
  <c r="AE462" i="4" s="1"/>
  <c r="AE461" i="4" s="1"/>
  <c r="AM463" i="4"/>
  <c r="AM462" i="4" s="1"/>
  <c r="AM461" i="4" s="1"/>
  <c r="AQ463" i="4"/>
  <c r="AQ462" i="4" s="1"/>
  <c r="AQ461" i="4" s="1"/>
  <c r="AU463" i="4"/>
  <c r="AU462" i="4" s="1"/>
  <c r="AU461" i="4" s="1"/>
  <c r="AY463" i="4"/>
  <c r="AY462" i="4" s="1"/>
  <c r="AY461" i="4" s="1"/>
  <c r="Q463" i="4"/>
  <c r="Q462" i="4" s="1"/>
  <c r="Q461" i="4" s="1"/>
  <c r="U463" i="4"/>
  <c r="U462" i="4" s="1"/>
  <c r="U461" i="4" s="1"/>
  <c r="Y463" i="4"/>
  <c r="Y462" i="4" s="1"/>
  <c r="Y461" i="4" s="1"/>
  <c r="AC463" i="4"/>
  <c r="AC462" i="4" s="1"/>
  <c r="AC461" i="4" s="1"/>
  <c r="AG463" i="4"/>
  <c r="AG462" i="4" s="1"/>
  <c r="AG461" i="4" s="1"/>
  <c r="AO463" i="4"/>
  <c r="AO462" i="4" s="1"/>
  <c r="AO461" i="4" s="1"/>
  <c r="AS463" i="4"/>
  <c r="AS462" i="4" s="1"/>
  <c r="AS461" i="4" s="1"/>
  <c r="AW463" i="4"/>
  <c r="AW462" i="4" s="1"/>
  <c r="AW461" i="4" s="1"/>
  <c r="BA463" i="4"/>
  <c r="BA462" i="4" s="1"/>
  <c r="BA461" i="4" s="1"/>
  <c r="R463" i="4"/>
  <c r="R462" i="4" s="1"/>
  <c r="R461" i="4" s="1"/>
  <c r="V463" i="4"/>
  <c r="V462" i="4" s="1"/>
  <c r="V461" i="4" s="1"/>
  <c r="Z463" i="4"/>
  <c r="Z462" i="4" s="1"/>
  <c r="Z461" i="4" s="1"/>
  <c r="AH463" i="4"/>
  <c r="AH462" i="4" s="1"/>
  <c r="AH461" i="4" s="1"/>
  <c r="AL463" i="4"/>
  <c r="AL462" i="4" s="1"/>
  <c r="AL461" i="4" s="1"/>
  <c r="AP463" i="4"/>
  <c r="AP462" i="4" s="1"/>
  <c r="AP461" i="4" s="1"/>
  <c r="AT463" i="4"/>
  <c r="AT462" i="4" s="1"/>
  <c r="AT461" i="4" s="1"/>
  <c r="AX463" i="4"/>
  <c r="AX462" i="4" s="1"/>
  <c r="AX461" i="4" s="1"/>
  <c r="O491" i="4"/>
  <c r="O496" i="4"/>
  <c r="T463" i="4"/>
  <c r="T462" i="4" s="1"/>
  <c r="T461" i="4" s="1"/>
  <c r="AB463" i="4"/>
  <c r="AB462" i="4" s="1"/>
  <c r="AB461" i="4" s="1"/>
  <c r="AF463" i="4"/>
  <c r="AF462" i="4" s="1"/>
  <c r="AF461" i="4" s="1"/>
  <c r="AJ463" i="4"/>
  <c r="AJ462" i="4" s="1"/>
  <c r="AJ461" i="4" s="1"/>
  <c r="AN463" i="4"/>
  <c r="AN462" i="4" s="1"/>
  <c r="AN461" i="4" s="1"/>
  <c r="AR463" i="4"/>
  <c r="AR462" i="4" s="1"/>
  <c r="AR461" i="4" s="1"/>
  <c r="AV463" i="4"/>
  <c r="AV462" i="4" s="1"/>
  <c r="AV461" i="4" s="1"/>
  <c r="AZ463" i="4"/>
  <c r="AZ462" i="4" s="1"/>
  <c r="AZ461" i="4" s="1"/>
  <c r="O520" i="4"/>
  <c r="V519" i="4"/>
  <c r="Z519" i="4"/>
  <c r="AD519" i="4"/>
  <c r="AH519" i="4"/>
  <c r="AL519" i="4"/>
  <c r="AP519" i="4"/>
  <c r="AT519" i="4"/>
  <c r="BB519" i="4"/>
  <c r="W519" i="4"/>
  <c r="AE519" i="4"/>
  <c r="AI519" i="4"/>
  <c r="AM519" i="4"/>
  <c r="AQ519" i="4"/>
  <c r="AU519" i="4"/>
  <c r="AY519" i="4"/>
  <c r="O626" i="4"/>
  <c r="R572" i="4"/>
  <c r="V572" i="4"/>
  <c r="Z572" i="4"/>
  <c r="AD572" i="4"/>
  <c r="AH572" i="4"/>
  <c r="AL572" i="4"/>
  <c r="AP572" i="4"/>
  <c r="AT572" i="4"/>
  <c r="AX572" i="4"/>
  <c r="BB572" i="4"/>
  <c r="T572" i="4"/>
  <c r="X572" i="4"/>
  <c r="AB572" i="4"/>
  <c r="AF572" i="4"/>
  <c r="AJ572" i="4"/>
  <c r="AR572" i="4"/>
  <c r="AV572" i="4"/>
  <c r="S572" i="4"/>
  <c r="W572" i="4"/>
  <c r="AA572" i="4"/>
  <c r="AE572" i="4"/>
  <c r="AM572" i="4"/>
  <c r="AQ572" i="4"/>
  <c r="AU572" i="4"/>
  <c r="AY572" i="4"/>
  <c r="R635" i="4"/>
  <c r="V635" i="4"/>
  <c r="Z635" i="4"/>
  <c r="AD635" i="4"/>
  <c r="AL635" i="4"/>
  <c r="AP635" i="4"/>
  <c r="AT635" i="4"/>
  <c r="AX635" i="4"/>
  <c r="BB635" i="4"/>
  <c r="T635" i="4"/>
  <c r="X635" i="4"/>
  <c r="AB635" i="4"/>
  <c r="AF635" i="4"/>
  <c r="AJ635" i="4"/>
  <c r="AN635" i="4"/>
  <c r="AR635" i="4"/>
  <c r="O644" i="4"/>
  <c r="W661" i="4"/>
  <c r="W660" i="4" s="1"/>
  <c r="W659" i="4" s="1"/>
  <c r="W647" i="4" s="1"/>
  <c r="AA661" i="4"/>
  <c r="AA660" i="4" s="1"/>
  <c r="AA659" i="4" s="1"/>
  <c r="AA647" i="4" s="1"/>
  <c r="AE661" i="4"/>
  <c r="AE660" i="4" s="1"/>
  <c r="AE659" i="4" s="1"/>
  <c r="AE647" i="4" s="1"/>
  <c r="AM661" i="4"/>
  <c r="AM660" i="4" s="1"/>
  <c r="AM659" i="4" s="1"/>
  <c r="AM647" i="4" s="1"/>
  <c r="AQ661" i="4"/>
  <c r="AQ660" i="4" s="1"/>
  <c r="AQ659" i="4" s="1"/>
  <c r="AQ647" i="4" s="1"/>
  <c r="AU661" i="4"/>
  <c r="AU660" i="4" s="1"/>
  <c r="AU659" i="4" s="1"/>
  <c r="AU647" i="4" s="1"/>
  <c r="AY661" i="4"/>
  <c r="AY660" i="4" s="1"/>
  <c r="AY659" i="4" s="1"/>
  <c r="AY647" i="4" s="1"/>
  <c r="O673" i="4"/>
  <c r="U661" i="4"/>
  <c r="U660" i="4" s="1"/>
  <c r="U659" i="4" s="1"/>
  <c r="U647" i="4" s="1"/>
  <c r="Y661" i="4"/>
  <c r="Y660" i="4" s="1"/>
  <c r="Y659" i="4" s="1"/>
  <c r="Y647" i="4" s="1"/>
  <c r="AC661" i="4"/>
  <c r="AC660" i="4" s="1"/>
  <c r="AC659" i="4" s="1"/>
  <c r="AC647" i="4" s="1"/>
  <c r="AG661" i="4"/>
  <c r="AG660" i="4" s="1"/>
  <c r="AG659" i="4" s="1"/>
  <c r="AG647" i="4" s="1"/>
  <c r="AK661" i="4"/>
  <c r="AK660" i="4" s="1"/>
  <c r="AK659" i="4" s="1"/>
  <c r="AK647" i="4" s="1"/>
  <c r="AO661" i="4"/>
  <c r="AO660" i="4" s="1"/>
  <c r="AO659" i="4" s="1"/>
  <c r="AO647" i="4" s="1"/>
  <c r="AS661" i="4"/>
  <c r="AS660" i="4" s="1"/>
  <c r="AS659" i="4" s="1"/>
  <c r="AS647" i="4" s="1"/>
  <c r="AW661" i="4"/>
  <c r="AW660" i="4" s="1"/>
  <c r="AW659" i="4" s="1"/>
  <c r="AW647" i="4" s="1"/>
  <c r="BA661" i="4"/>
  <c r="BA660" i="4" s="1"/>
  <c r="BA659" i="4" s="1"/>
  <c r="BA647" i="4" s="1"/>
  <c r="O685" i="4"/>
  <c r="V661" i="4"/>
  <c r="V660" i="4" s="1"/>
  <c r="V659" i="4" s="1"/>
  <c r="V647" i="4" s="1"/>
  <c r="Z661" i="4"/>
  <c r="Z660" i="4" s="1"/>
  <c r="Z659" i="4" s="1"/>
  <c r="Z647" i="4" s="1"/>
  <c r="AD661" i="4"/>
  <c r="AD660" i="4" s="1"/>
  <c r="AD659" i="4" s="1"/>
  <c r="AD647" i="4" s="1"/>
  <c r="AH661" i="4"/>
  <c r="AH660" i="4" s="1"/>
  <c r="AH659" i="4" s="1"/>
  <c r="AH647" i="4" s="1"/>
  <c r="AP661" i="4"/>
  <c r="AP660" i="4" s="1"/>
  <c r="AP659" i="4" s="1"/>
  <c r="AP647" i="4" s="1"/>
  <c r="AT661" i="4"/>
  <c r="AT660" i="4" s="1"/>
  <c r="AT659" i="4" s="1"/>
  <c r="AT647" i="4" s="1"/>
  <c r="AX661" i="4"/>
  <c r="AX660" i="4" s="1"/>
  <c r="AX659" i="4" s="1"/>
  <c r="AX647" i="4" s="1"/>
  <c r="BB661" i="4"/>
  <c r="BB660" i="4" s="1"/>
  <c r="BB659" i="4" s="1"/>
  <c r="BB647" i="4" s="1"/>
  <c r="P519" i="4"/>
  <c r="BH895" i="4"/>
  <c r="O1034" i="4"/>
  <c r="BH465" i="4"/>
  <c r="BH485" i="4"/>
  <c r="O380" i="4"/>
  <c r="O745" i="4"/>
  <c r="X727" i="4"/>
  <c r="X726" i="4" s="1"/>
  <c r="X725" i="4" s="1"/>
  <c r="X708" i="4" s="1"/>
  <c r="AB727" i="4"/>
  <c r="AB726" i="4" s="1"/>
  <c r="AB725" i="4" s="1"/>
  <c r="AB708" i="4" s="1"/>
  <c r="AF727" i="4"/>
  <c r="AF726" i="4" s="1"/>
  <c r="AF725" i="4" s="1"/>
  <c r="AF708" i="4" s="1"/>
  <c r="AN727" i="4"/>
  <c r="AN726" i="4" s="1"/>
  <c r="AN725" i="4" s="1"/>
  <c r="AN708" i="4" s="1"/>
  <c r="AV727" i="4"/>
  <c r="AV726" i="4" s="1"/>
  <c r="AV725" i="4" s="1"/>
  <c r="AV708" i="4" s="1"/>
  <c r="AZ727" i="4"/>
  <c r="AZ726" i="4" s="1"/>
  <c r="AZ725" i="4" s="1"/>
  <c r="AZ708" i="4" s="1"/>
  <c r="U303" i="4"/>
  <c r="U302" i="4" s="1"/>
  <c r="U301" i="4" s="1"/>
  <c r="U294" i="4" s="1"/>
  <c r="Y303" i="4"/>
  <c r="Y302" i="4" s="1"/>
  <c r="Y301" i="4" s="1"/>
  <c r="Y294" i="4" s="1"/>
  <c r="AC303" i="4"/>
  <c r="AC302" i="4" s="1"/>
  <c r="AC301" i="4" s="1"/>
  <c r="AC294" i="4" s="1"/>
  <c r="AK303" i="4"/>
  <c r="AK302" i="4" s="1"/>
  <c r="AK301" i="4" s="1"/>
  <c r="AK294" i="4" s="1"/>
  <c r="AS303" i="4"/>
  <c r="AS302" i="4" s="1"/>
  <c r="AS301" i="4" s="1"/>
  <c r="AS294" i="4" s="1"/>
  <c r="AW303" i="4"/>
  <c r="AW302" i="4" s="1"/>
  <c r="AW301" i="4" s="1"/>
  <c r="AW294" i="4" s="1"/>
  <c r="AV18" i="4"/>
  <c r="AV17" i="4" s="1"/>
  <c r="O19" i="4"/>
  <c r="O56" i="4"/>
  <c r="P17" i="4"/>
  <c r="R267" i="4"/>
  <c r="R266" i="4" s="1"/>
  <c r="O268" i="4"/>
  <c r="Q118" i="4"/>
  <c r="O119" i="4"/>
  <c r="O47" i="4"/>
  <c r="Q343" i="4"/>
  <c r="O344" i="4"/>
  <c r="AI506" i="4"/>
  <c r="AI505" i="4" s="1"/>
  <c r="AI504" i="4" s="1"/>
  <c r="O504" i="4" s="1"/>
  <c r="O507" i="4"/>
  <c r="P635" i="4"/>
  <c r="O636" i="4"/>
  <c r="O662" i="4"/>
  <c r="S661" i="4"/>
  <c r="S660" i="4" s="1"/>
  <c r="S659" i="4" s="1"/>
  <c r="S647" i="4" s="1"/>
  <c r="O330" i="4"/>
  <c r="Q303" i="4"/>
  <c r="Q302" i="4" s="1"/>
  <c r="Q413" i="4"/>
  <c r="O414" i="4"/>
  <c r="O26" i="4"/>
  <c r="R25" i="4"/>
  <c r="R24" i="4" s="1"/>
  <c r="R23" i="4" s="1"/>
  <c r="P572" i="4"/>
  <c r="O38" i="4"/>
  <c r="Q661" i="4"/>
  <c r="O139" i="4"/>
  <c r="O443" i="4"/>
  <c r="S125" i="4"/>
  <c r="S124" i="4" s="1"/>
  <c r="P266" i="4"/>
  <c r="O297" i="4"/>
  <c r="O269" i="4"/>
  <c r="O27" i="4"/>
  <c r="R427" i="4"/>
  <c r="P727" i="4"/>
  <c r="O1016" i="4"/>
  <c r="O639" i="4"/>
  <c r="O525" i="4"/>
  <c r="R661" i="4"/>
  <c r="R660" i="4" s="1"/>
  <c r="R659" i="4" s="1"/>
  <c r="R647" i="4" s="1"/>
  <c r="AX36" i="4"/>
  <c r="AX35" i="4" s="1"/>
  <c r="AX34" i="4" s="1"/>
  <c r="O366" i="4"/>
  <c r="O1015" i="4"/>
  <c r="S427" i="4"/>
  <c r="O436" i="4"/>
  <c r="S519" i="4"/>
  <c r="O564" i="4"/>
  <c r="U1030" i="4"/>
  <c r="O1031" i="4"/>
  <c r="O31" i="4"/>
  <c r="P30" i="4"/>
  <c r="O64" i="4"/>
  <c r="P63" i="4"/>
  <c r="Q699" i="4"/>
  <c r="O700" i="4"/>
  <c r="Q759" i="4"/>
  <c r="O760" i="4"/>
  <c r="P36" i="4"/>
  <c r="O65" i="4"/>
  <c r="O573" i="4"/>
  <c r="O52" i="4"/>
  <c r="O200" i="4"/>
  <c r="Q124" i="4"/>
  <c r="O57" i="4"/>
  <c r="O48" i="4"/>
  <c r="O458" i="4"/>
  <c r="O453" i="4"/>
  <c r="O467" i="4"/>
  <c r="O581" i="4"/>
  <c r="R519" i="4"/>
  <c r="O20" i="4"/>
  <c r="Z25" i="4"/>
  <c r="Z24" i="4" s="1"/>
  <c r="Z23" i="4" s="1"/>
  <c r="AF25" i="4"/>
  <c r="AF24" i="4" s="1"/>
  <c r="AF23" i="4" s="1"/>
  <c r="U199" i="4"/>
  <c r="O239" i="4"/>
  <c r="BB197" i="4"/>
  <c r="BB123" i="4" s="1"/>
  <c r="O621" i="4"/>
  <c r="P379" i="4"/>
  <c r="L1040" i="4"/>
  <c r="BH381" i="4"/>
  <c r="O238" i="4"/>
  <c r="AI237" i="4"/>
  <c r="AS887" i="4"/>
  <c r="O888" i="4"/>
  <c r="O889" i="4"/>
  <c r="T123" i="4" l="1"/>
  <c r="AC123" i="4"/>
  <c r="AD123" i="4"/>
  <c r="AU123" i="4"/>
  <c r="AA123" i="4"/>
  <c r="P131" i="4"/>
  <c r="O131" i="4" s="1"/>
  <c r="O132" i="4"/>
  <c r="X123" i="4"/>
  <c r="V123" i="4"/>
  <c r="AZ123" i="4"/>
  <c r="AR123" i="4"/>
  <c r="AJ123" i="4"/>
  <c r="BA123" i="4"/>
  <c r="AP123" i="4"/>
  <c r="Y123" i="4"/>
  <c r="AB123" i="4"/>
  <c r="AX123" i="4"/>
  <c r="AG123" i="4"/>
  <c r="AS123" i="4"/>
  <c r="R123" i="4"/>
  <c r="AL123" i="4"/>
  <c r="AY123" i="4"/>
  <c r="AQ123" i="4"/>
  <c r="AM123" i="4"/>
  <c r="AV123" i="4"/>
  <c r="AN123" i="4"/>
  <c r="AF123" i="4"/>
  <c r="AE123" i="4"/>
  <c r="W123" i="4"/>
  <c r="AH123" i="4"/>
  <c r="AW123" i="4"/>
  <c r="AK123" i="4"/>
  <c r="Y412" i="4"/>
  <c r="Y411" i="4" s="1"/>
  <c r="Y363" i="4" s="1"/>
  <c r="P412" i="4"/>
  <c r="P411" i="4" s="1"/>
  <c r="Z412" i="4"/>
  <c r="Z411" i="4" s="1"/>
  <c r="Z363" i="4" s="1"/>
  <c r="O267" i="4"/>
  <c r="S412" i="4"/>
  <c r="S411" i="4" s="1"/>
  <c r="S363" i="4" s="1"/>
  <c r="AO412" i="4"/>
  <c r="AO411" i="4" s="1"/>
  <c r="AX412" i="4"/>
  <c r="AX411" i="4" s="1"/>
  <c r="AX363" i="4" s="1"/>
  <c r="AK518" i="4"/>
  <c r="AK517" i="4" s="1"/>
  <c r="AK516" i="4" s="1"/>
  <c r="AX518" i="4"/>
  <c r="AX517" i="4" s="1"/>
  <c r="AX516" i="4" s="1"/>
  <c r="AI412" i="4"/>
  <c r="AI411" i="4" s="1"/>
  <c r="AI363" i="4" s="1"/>
  <c r="AW412" i="4"/>
  <c r="AW411" i="4" s="1"/>
  <c r="AW363" i="4" s="1"/>
  <c r="O17" i="4"/>
  <c r="O711" i="4"/>
  <c r="AV518" i="4"/>
  <c r="AV517" i="4" s="1"/>
  <c r="AV516" i="4" s="1"/>
  <c r="AS412" i="4"/>
  <c r="AS411" i="4" s="1"/>
  <c r="AS363" i="4" s="1"/>
  <c r="AC412" i="4"/>
  <c r="AC411" i="4" s="1"/>
  <c r="AC363" i="4" s="1"/>
  <c r="AG412" i="4"/>
  <c r="AG411" i="4" s="1"/>
  <c r="AG363" i="4" s="1"/>
  <c r="AO518" i="4"/>
  <c r="AO517" i="4" s="1"/>
  <c r="AO516" i="4" s="1"/>
  <c r="AC518" i="4"/>
  <c r="AC517" i="4" s="1"/>
  <c r="AC516" i="4" s="1"/>
  <c r="AI518" i="4"/>
  <c r="AI517" i="4" s="1"/>
  <c r="AI516" i="4" s="1"/>
  <c r="AT412" i="4"/>
  <c r="AT411" i="4" s="1"/>
  <c r="AT363" i="4" s="1"/>
  <c r="AN518" i="4"/>
  <c r="AN517" i="4" s="1"/>
  <c r="AN516" i="4" s="1"/>
  <c r="AA518" i="4"/>
  <c r="AA517" i="4" s="1"/>
  <c r="AA516" i="4" s="1"/>
  <c r="AR518" i="4"/>
  <c r="AR517" i="4" s="1"/>
  <c r="AR516" i="4" s="1"/>
  <c r="AM518" i="4"/>
  <c r="AM517" i="4" s="1"/>
  <c r="AO363" i="4"/>
  <c r="AN412" i="4"/>
  <c r="AN411" i="4" s="1"/>
  <c r="AN363" i="4" s="1"/>
  <c r="T412" i="4"/>
  <c r="T411" i="4" s="1"/>
  <c r="T363" i="4" s="1"/>
  <c r="BB412" i="4"/>
  <c r="BB411" i="4" s="1"/>
  <c r="BB363" i="4" s="1"/>
  <c r="Q518" i="4"/>
  <c r="Q517" i="4" s="1"/>
  <c r="Q516" i="4" s="1"/>
  <c r="AW518" i="4"/>
  <c r="AW517" i="4" s="1"/>
  <c r="AW516" i="4" s="1"/>
  <c r="R412" i="4"/>
  <c r="R411" i="4" s="1"/>
  <c r="R363" i="4" s="1"/>
  <c r="AK412" i="4"/>
  <c r="AK411" i="4" s="1"/>
  <c r="AK363" i="4" s="1"/>
  <c r="V412" i="4"/>
  <c r="V411" i="4" s="1"/>
  <c r="V363" i="4" s="1"/>
  <c r="AZ518" i="4"/>
  <c r="AZ517" i="4" s="1"/>
  <c r="AZ516" i="4" s="1"/>
  <c r="AD412" i="4"/>
  <c r="AD411" i="4" s="1"/>
  <c r="AD363" i="4" s="1"/>
  <c r="Y518" i="4"/>
  <c r="Y517" i="4" s="1"/>
  <c r="Y516" i="4" s="1"/>
  <c r="X412" i="4"/>
  <c r="X411" i="4" s="1"/>
  <c r="X363" i="4" s="1"/>
  <c r="AH412" i="4"/>
  <c r="AH411" i="4" s="1"/>
  <c r="AH363" i="4" s="1"/>
  <c r="AR412" i="4"/>
  <c r="AR411" i="4" s="1"/>
  <c r="AR363" i="4" s="1"/>
  <c r="AL412" i="4"/>
  <c r="AL411" i="4" s="1"/>
  <c r="AL363" i="4" s="1"/>
  <c r="BA518" i="4"/>
  <c r="BA517" i="4" s="1"/>
  <c r="BA516" i="4" s="1"/>
  <c r="U518" i="4"/>
  <c r="U517" i="4" s="1"/>
  <c r="U516" i="4" s="1"/>
  <c r="AS518" i="4"/>
  <c r="AS517" i="4" s="1"/>
  <c r="AS516" i="4" s="1"/>
  <c r="AZ412" i="4"/>
  <c r="AZ411" i="4" s="1"/>
  <c r="AZ363" i="4" s="1"/>
  <c r="AB412" i="4"/>
  <c r="AB411" i="4" s="1"/>
  <c r="AB363" i="4" s="1"/>
  <c r="O214" i="4"/>
  <c r="P930" i="4"/>
  <c r="P929" i="4" s="1"/>
  <c r="P928" i="4" s="1"/>
  <c r="P927" i="4" s="1"/>
  <c r="S123" i="4"/>
  <c r="AJ518" i="4"/>
  <c r="AJ517" i="4" s="1"/>
  <c r="AJ516" i="4" s="1"/>
  <c r="AP518" i="4"/>
  <c r="AP517" i="4" s="1"/>
  <c r="AP516" i="4" s="1"/>
  <c r="AP412" i="4"/>
  <c r="AP411" i="4" s="1"/>
  <c r="AP363" i="4" s="1"/>
  <c r="AG518" i="4"/>
  <c r="AG517" i="4" s="1"/>
  <c r="AG516" i="4" s="1"/>
  <c r="U412" i="4"/>
  <c r="U411" i="4" s="1"/>
  <c r="U363" i="4" s="1"/>
  <c r="Q123" i="4"/>
  <c r="O448" i="4"/>
  <c r="O815" i="4"/>
  <c r="P213" i="4"/>
  <c r="P197" i="4" s="1"/>
  <c r="O266" i="4"/>
  <c r="O125" i="4"/>
  <c r="AB518" i="4"/>
  <c r="AB517" i="4" s="1"/>
  <c r="AB516" i="4" s="1"/>
  <c r="AH518" i="4"/>
  <c r="AH517" i="4" s="1"/>
  <c r="AH516" i="4" s="1"/>
  <c r="AQ518" i="4"/>
  <c r="AQ517" i="4" s="1"/>
  <c r="AQ516" i="4" s="1"/>
  <c r="W518" i="4"/>
  <c r="W517" i="4" s="1"/>
  <c r="W516" i="4" s="1"/>
  <c r="AL518" i="4"/>
  <c r="AL517" i="4" s="1"/>
  <c r="AL516" i="4" s="1"/>
  <c r="V518" i="4"/>
  <c r="V517" i="4" s="1"/>
  <c r="V516" i="4" s="1"/>
  <c r="O461" i="4"/>
  <c r="AQ412" i="4"/>
  <c r="AQ411" i="4" s="1"/>
  <c r="AQ363" i="4" s="1"/>
  <c r="AY412" i="4"/>
  <c r="AY411" i="4" s="1"/>
  <c r="AY363" i="4" s="1"/>
  <c r="O635" i="4"/>
  <c r="BB1041" i="4"/>
  <c r="BB1042" i="4" s="1"/>
  <c r="AU518" i="4"/>
  <c r="AU517" i="4" s="1"/>
  <c r="AU516" i="4" s="1"/>
  <c r="Z518" i="4"/>
  <c r="Z517" i="4" s="1"/>
  <c r="Z516" i="4" s="1"/>
  <c r="BA412" i="4"/>
  <c r="BA411" i="4" s="1"/>
  <c r="BA363" i="4" s="1"/>
  <c r="AU412" i="4"/>
  <c r="AU411" i="4" s="1"/>
  <c r="AU363" i="4" s="1"/>
  <c r="AA412" i="4"/>
  <c r="AA411" i="4" s="1"/>
  <c r="AA363" i="4" s="1"/>
  <c r="R518" i="4"/>
  <c r="R517" i="4" s="1"/>
  <c r="R516" i="4" s="1"/>
  <c r="O463" i="4"/>
  <c r="AV412" i="4"/>
  <c r="AV411" i="4" s="1"/>
  <c r="AV363" i="4" s="1"/>
  <c r="AE412" i="4"/>
  <c r="AE411" i="4" s="1"/>
  <c r="AE363" i="4" s="1"/>
  <c r="O462" i="4"/>
  <c r="O18" i="4"/>
  <c r="T518" i="4"/>
  <c r="T517" i="4" s="1"/>
  <c r="T516" i="4" s="1"/>
  <c r="AY518" i="4"/>
  <c r="AY517" i="4" s="1"/>
  <c r="AY516" i="4" s="1"/>
  <c r="AT518" i="4"/>
  <c r="AT517" i="4" s="1"/>
  <c r="AT516" i="4" s="1"/>
  <c r="AD518" i="4"/>
  <c r="AD517" i="4" s="1"/>
  <c r="AD516" i="4" s="1"/>
  <c r="AJ412" i="4"/>
  <c r="AJ411" i="4" s="1"/>
  <c r="AJ363" i="4" s="1"/>
  <c r="AM412" i="4"/>
  <c r="AM411" i="4" s="1"/>
  <c r="AM363" i="4" s="1"/>
  <c r="P709" i="4"/>
  <c r="O709" i="4" s="1"/>
  <c r="O710" i="4"/>
  <c r="O71" i="4"/>
  <c r="P518" i="4"/>
  <c r="P517" i="4" s="1"/>
  <c r="P516" i="4" s="1"/>
  <c r="P294" i="4"/>
  <c r="AF518" i="4"/>
  <c r="AF517" i="4" s="1"/>
  <c r="AF516" i="4" s="1"/>
  <c r="AE518" i="4"/>
  <c r="AE517" i="4" s="1"/>
  <c r="AE516" i="4" s="1"/>
  <c r="AF412" i="4"/>
  <c r="AF411" i="4" s="1"/>
  <c r="AF363" i="4" s="1"/>
  <c r="S518" i="4"/>
  <c r="S517" i="4" s="1"/>
  <c r="S516" i="4" s="1"/>
  <c r="X518" i="4"/>
  <c r="X517" i="4" s="1"/>
  <c r="X516" i="4" s="1"/>
  <c r="BB518" i="4"/>
  <c r="BB517" i="4" s="1"/>
  <c r="BB516" i="4" s="1"/>
  <c r="W412" i="4"/>
  <c r="W411" i="4" s="1"/>
  <c r="W363" i="4" s="1"/>
  <c r="O138" i="4"/>
  <c r="P35" i="4"/>
  <c r="O36" i="4"/>
  <c r="U198" i="4"/>
  <c r="O199" i="4"/>
  <c r="O70" i="4"/>
  <c r="P69" i="4"/>
  <c r="Q758" i="4"/>
  <c r="O759" i="4"/>
  <c r="U1029" i="4"/>
  <c r="O1030" i="4"/>
  <c r="P726" i="4"/>
  <c r="O727" i="4"/>
  <c r="O572" i="4"/>
  <c r="O519" i="4"/>
  <c r="Q698" i="4"/>
  <c r="O699" i="4"/>
  <c r="Q301" i="4"/>
  <c r="O302" i="4"/>
  <c r="S813" i="4"/>
  <c r="O814" i="4"/>
  <c r="P25" i="4"/>
  <c r="O30" i="4"/>
  <c r="O413" i="4"/>
  <c r="Q412" i="4"/>
  <c r="Q411" i="4" s="1"/>
  <c r="Q363" i="4" s="1"/>
  <c r="Q117" i="4"/>
  <c r="O118" i="4"/>
  <c r="P62" i="4"/>
  <c r="O63" i="4"/>
  <c r="Q660" i="4"/>
  <c r="O661" i="4"/>
  <c r="Q342" i="4"/>
  <c r="O343" i="4"/>
  <c r="O506" i="4"/>
  <c r="O505" i="4"/>
  <c r="O427" i="4"/>
  <c r="O124" i="4"/>
  <c r="O303" i="4"/>
  <c r="P365" i="4"/>
  <c r="O379" i="4"/>
  <c r="AI123" i="4"/>
  <c r="O237" i="4"/>
  <c r="AS886" i="4"/>
  <c r="O887" i="4"/>
  <c r="P123" i="4" l="1"/>
  <c r="AX1041" i="4"/>
  <c r="AX1042" i="4" s="1"/>
  <c r="AK1041" i="4"/>
  <c r="AK1042" i="4" s="1"/>
  <c r="AW1041" i="4"/>
  <c r="AW1042" i="4" s="1"/>
  <c r="AJ1041" i="4"/>
  <c r="AJ1042" i="4" s="1"/>
  <c r="BA1041" i="4"/>
  <c r="BA1042" i="4" s="1"/>
  <c r="Y1041" i="4"/>
  <c r="Y1042" i="4" s="1"/>
  <c r="AR1041" i="4"/>
  <c r="AR1042" i="4" s="1"/>
  <c r="O928" i="4"/>
  <c r="AV1041" i="4"/>
  <c r="AV1042" i="4" s="1"/>
  <c r="AT1041" i="4"/>
  <c r="AT1042" i="4" s="1"/>
  <c r="AZ1041" i="4"/>
  <c r="AZ1042" i="4" s="1"/>
  <c r="AO1041" i="4"/>
  <c r="AO1042" i="4" s="1"/>
  <c r="AH1041" i="4"/>
  <c r="AH1042" i="4" s="1"/>
  <c r="AG1041" i="4"/>
  <c r="AG1042" i="4" s="1"/>
  <c r="AN1041" i="4"/>
  <c r="AN1042" i="4" s="1"/>
  <c r="AC1041" i="4"/>
  <c r="AC1042" i="4" s="1"/>
  <c r="AE1041" i="4"/>
  <c r="AE1042" i="4" s="1"/>
  <c r="AA1041" i="4"/>
  <c r="AA1042" i="4" s="1"/>
  <c r="AU1041" i="4"/>
  <c r="AU1042" i="4" s="1"/>
  <c r="W1041" i="4"/>
  <c r="W1042" i="4" s="1"/>
  <c r="T1041" i="4"/>
  <c r="T1042" i="4" s="1"/>
  <c r="O930" i="4"/>
  <c r="X1041" i="4"/>
  <c r="X1042" i="4" s="1"/>
  <c r="AD1041" i="4"/>
  <c r="AD1042" i="4" s="1"/>
  <c r="O213" i="4"/>
  <c r="AF1041" i="4"/>
  <c r="AF1042" i="4" s="1"/>
  <c r="AY1041" i="4"/>
  <c r="AY1042" i="4" s="1"/>
  <c r="R1041" i="4"/>
  <c r="R1042" i="4" s="1"/>
  <c r="AL1041" i="4"/>
  <c r="AL1042" i="4" s="1"/>
  <c r="AQ1041" i="4"/>
  <c r="AQ1042" i="4" s="1"/>
  <c r="V1041" i="4"/>
  <c r="V1042" i="4" s="1"/>
  <c r="AP1041" i="4"/>
  <c r="AP1042" i="4" s="1"/>
  <c r="O929" i="4"/>
  <c r="AB1041" i="4"/>
  <c r="AB1042" i="4" s="1"/>
  <c r="Z1041" i="4"/>
  <c r="Z1042" i="4" s="1"/>
  <c r="O518" i="4"/>
  <c r="P725" i="4"/>
  <c r="O726" i="4"/>
  <c r="Q757" i="4"/>
  <c r="O758" i="4"/>
  <c r="U197" i="4"/>
  <c r="U123" i="4" s="1"/>
  <c r="O198" i="4"/>
  <c r="Q341" i="4"/>
  <c r="O341" i="4" s="1"/>
  <c r="O342" i="4"/>
  <c r="P61" i="4"/>
  <c r="O61" i="4" s="1"/>
  <c r="O62" i="4"/>
  <c r="S812" i="4"/>
  <c r="O813" i="4"/>
  <c r="O197" i="4"/>
  <c r="U1028" i="4"/>
  <c r="O1029" i="4"/>
  <c r="O35" i="4"/>
  <c r="P34" i="4"/>
  <c r="O34" i="4" s="1"/>
  <c r="O660" i="4"/>
  <c r="Q659" i="4"/>
  <c r="Q116" i="4"/>
  <c r="O117" i="4"/>
  <c r="P24" i="4"/>
  <c r="O25" i="4"/>
  <c r="O301" i="4"/>
  <c r="O698" i="4"/>
  <c r="Q697" i="4"/>
  <c r="O697" i="4" s="1"/>
  <c r="P68" i="4"/>
  <c r="O68" i="4" s="1"/>
  <c r="O69" i="4"/>
  <c r="O411" i="4"/>
  <c r="O412" i="4"/>
  <c r="O365" i="4"/>
  <c r="P364" i="4"/>
  <c r="O517" i="4"/>
  <c r="AM516" i="4"/>
  <c r="AI1041" i="4"/>
  <c r="AI1042" i="4" s="1"/>
  <c r="O886" i="4"/>
  <c r="AS885" i="4"/>
  <c r="Q647" i="4" l="1"/>
  <c r="Q294" i="4"/>
  <c r="O294" i="4" s="1"/>
  <c r="O116" i="4"/>
  <c r="P708" i="4"/>
  <c r="O725" i="4"/>
  <c r="P23" i="4"/>
  <c r="O23" i="4" s="1"/>
  <c r="O24" i="4"/>
  <c r="O1028" i="4"/>
  <c r="U927" i="4"/>
  <c r="O927" i="4" s="1"/>
  <c r="S1041" i="4"/>
  <c r="S1042" i="4" s="1"/>
  <c r="O812" i="4"/>
  <c r="Q708" i="4"/>
  <c r="O757" i="4"/>
  <c r="O659" i="4"/>
  <c r="O647" i="4"/>
  <c r="O123" i="4"/>
  <c r="P363" i="4"/>
  <c r="O364" i="4"/>
  <c r="O516" i="4"/>
  <c r="AM1041" i="4"/>
  <c r="AM1042" i="4" s="1"/>
  <c r="AS1041" i="4"/>
  <c r="AS1042" i="4" s="1"/>
  <c r="O885" i="4"/>
  <c r="U1041" i="4" l="1"/>
  <c r="U1042" i="4" s="1"/>
  <c r="Q1041" i="4"/>
  <c r="Q1042" i="4" s="1"/>
  <c r="O708" i="4"/>
  <c r="O363" i="4"/>
  <c r="P1041" i="4"/>
  <c r="P1042" i="4" s="1"/>
  <c r="O1048" i="4" l="1"/>
  <c r="O1050" i="4" s="1"/>
  <c r="O1041" i="4"/>
  <c r="O1042" i="4" s="1"/>
  <c r="BE1048" i="4" l="1"/>
</calcChain>
</file>

<file path=xl/comments1.xml><?xml version="1.0" encoding="utf-8"?>
<comments xmlns="http://schemas.openxmlformats.org/spreadsheetml/2006/main">
  <authors>
    <author>LIBIA KARELIA GALVIS RODRIGUEZ</author>
  </authors>
  <commentList>
    <comment ref="V3" authorId="0">
      <text>
        <r>
          <rPr>
            <b/>
            <sz val="9"/>
            <color indexed="81"/>
            <rFont val="Tahoma"/>
            <family val="2"/>
          </rPr>
          <t>LIBIA KARELIA GALVIS RODRIGUEZ:</t>
        </r>
        <r>
          <rPr>
            <sz val="9"/>
            <color indexed="81"/>
            <rFont val="Tahoma"/>
            <family val="2"/>
          </rPr>
          <t xml:space="preserve">
Se incluye Reintegro ICLD por 98,121,285,61</t>
        </r>
      </text>
    </comment>
    <comment ref="X3" authorId="0">
      <text>
        <r>
          <rPr>
            <b/>
            <sz val="9"/>
            <color indexed="81"/>
            <rFont val="Tahoma"/>
            <family val="2"/>
          </rPr>
          <t>LIBIA KARELIA GALVIS RODRIGUEZ:</t>
        </r>
        <r>
          <rPr>
            <sz val="9"/>
            <color indexed="81"/>
            <rFont val="Tahoma"/>
            <family val="2"/>
          </rPr>
          <t xml:space="preserve">
36150 MILLONES SON DE Salud+ 240079797 de salud  el resto 50% y 50%
</t>
        </r>
      </text>
    </comment>
    <comment ref="Z3" authorId="0">
      <text>
        <r>
          <rPr>
            <b/>
            <sz val="9"/>
            <color indexed="81"/>
            <rFont val="Tahoma"/>
            <family val="2"/>
          </rPr>
          <t>LIBIA KARELIA GALVIS RODRIGUEZ:</t>
        </r>
        <r>
          <rPr>
            <sz val="9"/>
            <color indexed="81"/>
            <rFont val="Tahoma"/>
            <family val="2"/>
          </rPr>
          <t xml:space="preserve">
7650 millones son de salud el resto 50% y 50%
</t>
        </r>
      </text>
    </comment>
    <comment ref="AI3" authorId="0">
      <text>
        <r>
          <rPr>
            <b/>
            <sz val="9"/>
            <color indexed="81"/>
            <rFont val="Tahoma"/>
            <family val="2"/>
          </rPr>
          <t>LIBIA KARELIA GALVIS RODRIGUEZ:</t>
        </r>
        <r>
          <rPr>
            <sz val="9"/>
            <color indexed="81"/>
            <rFont val="Tahoma"/>
            <family val="2"/>
          </rPr>
          <t xml:space="preserve">
2570737 son para asignar a salud</t>
        </r>
      </text>
    </comment>
  </commentList>
</comments>
</file>

<file path=xl/sharedStrings.xml><?xml version="1.0" encoding="utf-8"?>
<sst xmlns="http://schemas.openxmlformats.org/spreadsheetml/2006/main" count="7075" uniqueCount="1402">
  <si>
    <t>UN</t>
  </si>
  <si>
    <t>DIM</t>
  </si>
  <si>
    <t>PROG</t>
  </si>
  <si>
    <t>SUBP</t>
  </si>
  <si>
    <t>Proyecto</t>
  </si>
  <si>
    <t>Total Inversion</t>
  </si>
  <si>
    <t>PARTICIPACION REGALIAS</t>
  </si>
  <si>
    <t>FAEP -VIAS</t>
  </si>
  <si>
    <t xml:space="preserve"> REGISTRO Y ANOTACION</t>
  </si>
  <si>
    <t xml:space="preserve"> TABACO Y CIGARRILLOS NACIONAL</t>
  </si>
  <si>
    <t xml:space="preserve"> TABACO Y CIGARRILLOS EXTRANJERO</t>
  </si>
  <si>
    <t xml:space="preserve"> CONSUMO DE CERVEZA NACIONAL</t>
  </si>
  <si>
    <t xml:space="preserve"> CONSUMO DE CERVEZA EXTRANJERA</t>
  </si>
  <si>
    <t xml:space="preserve"> DEGUELLO GANADO MAYOR (MPIO ARAUCA)</t>
  </si>
  <si>
    <t xml:space="preserve"> DEGUELLO GANADO MAYOR (OTROS MPIOS) </t>
  </si>
  <si>
    <t xml:space="preserve"> APROVECHAMIENTO Y OTROS INGRESOS</t>
  </si>
  <si>
    <t xml:space="preserve"> GACETA DEPARTAMENTAL</t>
  </si>
  <si>
    <t xml:space="preserve"> RENDIMIENTOS FINANCIEROS ICLD</t>
  </si>
  <si>
    <t xml:space="preserve"> SOBRE TASA A LA GASOLINA</t>
  </si>
  <si>
    <t xml:space="preserve"> IVA</t>
  </si>
  <si>
    <t xml:space="preserve"> PRODESARROLLO</t>
  </si>
  <si>
    <t xml:space="preserve"> PROELECTRIFICACION</t>
  </si>
  <si>
    <t xml:space="preserve"> PROFRONTERA</t>
  </si>
  <si>
    <t xml:space="preserve"> PROCULTURA</t>
  </si>
  <si>
    <t xml:space="preserve"> PROADULTO MAYOR</t>
  </si>
  <si>
    <t xml:space="preserve"> SOBRETASA AL ACPM</t>
  </si>
  <si>
    <t xml:space="preserve"> IVA TELEFONIA MOVIL</t>
  </si>
  <si>
    <t xml:space="preserve"> IVA LICORES EXTRANJEROS (DEPORTES)</t>
  </si>
  <si>
    <t xml:space="preserve"> IVA LICORES NACIONALES (DEPORTES)</t>
  </si>
  <si>
    <t xml:space="preserve"> FONDO DE SEGURIDAD (5%)</t>
  </si>
  <si>
    <t xml:space="preserve"> CIGARRILLOS NACIONALES Y EXTRANJEROS (16%)</t>
  </si>
  <si>
    <t xml:space="preserve"> SGP AGUA POTABLE Y SANEAMIENTO BASICO</t>
  </si>
  <si>
    <t xml:space="preserve"> SGP EDUCACION</t>
  </si>
  <si>
    <t xml:space="preserve"> TRANSFERENCIAS NACIONALES (Cofinanciacion)</t>
  </si>
  <si>
    <t>02</t>
  </si>
  <si>
    <t>Secretaria Gobierno y Seguridad Ciudadana</t>
  </si>
  <si>
    <t>01</t>
  </si>
  <si>
    <t>Integración regional</t>
  </si>
  <si>
    <t>Integracion y desarrollo fronterizo</t>
  </si>
  <si>
    <t>Formular e implementar un (1) programa de convivencia y paz en frontera</t>
  </si>
  <si>
    <t>03</t>
  </si>
  <si>
    <t>04</t>
  </si>
  <si>
    <t>05</t>
  </si>
  <si>
    <t>06</t>
  </si>
  <si>
    <t>07</t>
  </si>
  <si>
    <t>Socio cultural</t>
  </si>
  <si>
    <t>09</t>
  </si>
  <si>
    <t>Protección a la infancia, adolescencia y juventud</t>
  </si>
  <si>
    <t>34</t>
  </si>
  <si>
    <t>216</t>
  </si>
  <si>
    <t>Realizar 16 acciones para promover la denuncia de casos de abuso sexual, reclutamiento forzado, ESCNNA, Violencia intrafamiliar y maltrato en niños de 6-17 años</t>
  </si>
  <si>
    <t>Protección integral de la niñez y adolescencia</t>
  </si>
  <si>
    <t>219</t>
  </si>
  <si>
    <t>Implementar 08 acciones para prevenir la vinculación de niños, adolescentes en grupos armados</t>
  </si>
  <si>
    <t>10</t>
  </si>
  <si>
    <t>Equidad social</t>
  </si>
  <si>
    <t>37</t>
  </si>
  <si>
    <t>Equidad de género y atención de la mujer</t>
  </si>
  <si>
    <t>230</t>
  </si>
  <si>
    <t>Promover siete (7) proyectos en emprendimiento empresarial y productivos para generación de ingresos e independencia económica de las mujeres a nivel rural y urbano</t>
  </si>
  <si>
    <t>234</t>
  </si>
  <si>
    <t xml:space="preserve">Implementar una (1) estrategia de comunicaciones "mujer tienes derechos" </t>
  </si>
  <si>
    <t>235</t>
  </si>
  <si>
    <t xml:space="preserve">Diseñar e implementar Dos (2) campañas territoriales de promoción de la participación política de las mujeres </t>
  </si>
  <si>
    <t>236</t>
  </si>
  <si>
    <t xml:space="preserve">Apoyar la implementación de (1) programa de prevención y protección de violencia contra la mujer </t>
  </si>
  <si>
    <t>237</t>
  </si>
  <si>
    <t xml:space="preserve">Gestionar y promover el Diseño e implementación de un (1) programa de atención psicosocial en violencia sexual basada en genero </t>
  </si>
  <si>
    <t>238</t>
  </si>
  <si>
    <t>Implementar una estrategia integral para prevenir el embarazo en la adolescencia (CONPES 147 de 2012)</t>
  </si>
  <si>
    <t>38</t>
  </si>
  <si>
    <t>Protección integral de la Familia Araucana</t>
  </si>
  <si>
    <t>247</t>
  </si>
  <si>
    <t>Crear una red de hogares de paso en el Departamento que apoye transitoriamente a las familias pobres y vulnerables que deban desplazarse a lugares diferentes a los de su residencia</t>
  </si>
  <si>
    <t>39</t>
  </si>
  <si>
    <t>Protección integral de las víctimas</t>
  </si>
  <si>
    <t xml:space="preserve">Realizar gestión interinstitucional e intersectorial para lograr 10 intervenciones en función del componente de Participación de la Población Desplazada (1. Participación efectiva de la población desplazada, 2.Apoyo logístico a las OPD ) del PIU 2012-2015 
</t>
  </si>
  <si>
    <t>Diseñar o validar un plan de acción y realizar la gestión efectiva para el cumplimiento y seguimiento del 100% de tal instrumento, en el desarrollo de las ordenes impartidas por la Corte Constitucional en relación al cumplimiento del Auto 382 de 2010 frente a pueblos indígenas y Auto 383 frente a la PVFD</t>
  </si>
  <si>
    <t>256</t>
  </si>
  <si>
    <t xml:space="preserve">implementar un programa hacia la construccion colectiva de iniciativas para la reconciliacion y la paz en Arauca, propiciando espacios de participaciòn que permita el anàlisis de reparaciòn colectiva (Ley 975 del 2005 y Decreto 1737 - Justicia y Paz), </t>
  </si>
  <si>
    <t>40</t>
  </si>
  <si>
    <t>Protección de las comunidades indígenas</t>
  </si>
  <si>
    <t>257</t>
  </si>
  <si>
    <t>Apoyar el trámite para la legalización y transferencia de trece (13) predios alos pueblo U´wa, Sikuani, Makaguan, Hitnu, Cuiloto Cocuisa Marrero e Inga</t>
  </si>
  <si>
    <t>273</t>
  </si>
  <si>
    <t>Construir tres (3) planes de vida indígena de los pueblos  Makaguan, U'wa e Inga del Departamento de Arauca</t>
  </si>
  <si>
    <t>274</t>
  </si>
  <si>
    <t>Fortalecer la operatividad de la mesa Departamental de concertación indígena</t>
  </si>
  <si>
    <t>283</t>
  </si>
  <si>
    <t>Implementar un (1) programa de solución de vivienda saludable indígena pertinente de acuerdo a la oferta ambiental para las comunidades indígenas del departamento de Arauca</t>
  </si>
  <si>
    <t>41</t>
  </si>
  <si>
    <t>Protección de las comunidades afro colombianas</t>
  </si>
  <si>
    <t>307</t>
  </si>
  <si>
    <t>Apoyar la adquisiciòn  de 500 has de tierra  para ampliación de territorios colectivos de la población afrodescendiente</t>
  </si>
  <si>
    <t>42</t>
  </si>
  <si>
    <t>Protección a la población en discapacidad</t>
  </si>
  <si>
    <t>320</t>
  </si>
  <si>
    <t xml:space="preserve">Apoyar la construcciòn y/o mejoramiento de infraestructura para centros de atenciòn a personas con discapacidad </t>
  </si>
  <si>
    <t>43</t>
  </si>
  <si>
    <t>Protección al adulto mayor</t>
  </si>
  <si>
    <t>323</t>
  </si>
  <si>
    <t>Apoyar la construcciòn, mejoramiento, adecuaciòn y dotar dos centros de bienestar para el adulto mayor</t>
  </si>
  <si>
    <t>324</t>
  </si>
  <si>
    <t>Apoyar 800 adultos mayores con la implementación de un (1) programa de bienestar y aprovechamiento del tiempo libre acorde con las políticas nacionales de envejecimiento y vejez que incluya a los siete (7) municipios</t>
  </si>
  <si>
    <t>44</t>
  </si>
  <si>
    <t>Protección a LGTBI</t>
  </si>
  <si>
    <t>Diseñar e implementar un proyecto de capacitación permanente al personal de las instituciones y a la sociedad civil sobre el respeto de los derechos de la población LGBTI, para disminuir los índices de discriminación y endodiscriminación en el Departamento de Arauca</t>
  </si>
  <si>
    <t>Político Institucional</t>
  </si>
  <si>
    <t>12</t>
  </si>
  <si>
    <t>Desempeño Territorial - Gestión gubernamental orientada a resultados</t>
  </si>
  <si>
    <t>54</t>
  </si>
  <si>
    <t>Ciudadanía activa</t>
  </si>
  <si>
    <t>431</t>
  </si>
  <si>
    <t>Implementar dos (2) programas de formación de líderes y generación de capacidades comunitarias</t>
  </si>
  <si>
    <t>432</t>
  </si>
  <si>
    <t>Apoyar el fortalecimiento de mínimo 10 organizaciones que participen activamente en las actividades de control social comunitario</t>
  </si>
  <si>
    <t>434</t>
  </si>
  <si>
    <t>Implementar un (1) programa para la generación de desarrollo socioeconómico para las organizaciones comunales y sociales</t>
  </si>
  <si>
    <t>435</t>
  </si>
  <si>
    <t>Promover cuatro (4) estrategias de promocion y  fortalecimiento a expresiones asociativas de la sociedad civil</t>
  </si>
  <si>
    <t>436</t>
  </si>
  <si>
    <t>Desarrollar e implementar 20 campañas de formación y promoción de mecanismos de participación ciudadana</t>
  </si>
  <si>
    <t>13</t>
  </si>
  <si>
    <t>55</t>
  </si>
  <si>
    <t>Paz y seguridad ciudadana</t>
  </si>
  <si>
    <t>Seguridad y convivencia ciudadana</t>
  </si>
  <si>
    <t>56</t>
  </si>
  <si>
    <t>Justicia</t>
  </si>
  <si>
    <t>57</t>
  </si>
  <si>
    <t>Derechos humanos, DIH y   justicia transicional</t>
  </si>
  <si>
    <t>Natural ambiental</t>
  </si>
  <si>
    <t>14</t>
  </si>
  <si>
    <t>Sostenibilidad ambiental</t>
  </si>
  <si>
    <t>60</t>
  </si>
  <si>
    <t>Gestión del riesgo de desastres</t>
  </si>
  <si>
    <t>489</t>
  </si>
  <si>
    <t>Atender el  2% la población vulnerable por situaciones de riesgo y/o emergencia y/o desastre</t>
  </si>
  <si>
    <t>491</t>
  </si>
  <si>
    <t>Diseñar y construir  obras para la prevención y mitigación del riesgo urbano y rural, de conformidad con el plan de gestión del riesgo</t>
  </si>
  <si>
    <t>492</t>
  </si>
  <si>
    <t xml:space="preserve">Dotar y fortalecer el Crepad y los Clopads </t>
  </si>
  <si>
    <t>493</t>
  </si>
  <si>
    <t xml:space="preserve">Implementar 4 sistemas de monitoreo y alertas tempranas </t>
  </si>
  <si>
    <t>494</t>
  </si>
  <si>
    <t xml:space="preserve">Implementar una estrategia de educación en prevención y atención de emergencias y desastres  </t>
  </si>
  <si>
    <t>495</t>
  </si>
  <si>
    <t>Apoyar al 50% de los municipios para la adopción de instrumentos de planificación adecuados para la gestión del cambio climático</t>
  </si>
  <si>
    <t>Secretaria General y Desarrollo Institucional</t>
  </si>
  <si>
    <t>52</t>
  </si>
  <si>
    <t>Nueva Gestión Pública Departamental</t>
  </si>
  <si>
    <t>417</t>
  </si>
  <si>
    <t>Desarrollar un (1) proceso de modernización de la administración departamental</t>
  </si>
  <si>
    <t>420</t>
  </si>
  <si>
    <t xml:space="preserve">Diseñar y establecer un (1) sistema de control administrativo y financiero de las entidades descentralizadas del departamento de Arauca </t>
  </si>
  <si>
    <t>421</t>
  </si>
  <si>
    <t xml:space="preserve">Implementar una estrategia de adquisición de equipos y remodelación de la red de datos </t>
  </si>
  <si>
    <t>424</t>
  </si>
  <si>
    <t xml:space="preserve">Ejecutar un plan de acción para el fortalecimiento y continuidad del programa de gestión documental </t>
  </si>
  <si>
    <t>425</t>
  </si>
  <si>
    <t>Desarrollar un programa que permita mejorar y posicionar la imagen del departamento de Arauca en el contexto Nacional, armonizando con las políticas, programas y proyecto que en este sentido contiene el Plan Nacional de Desarrollo.</t>
  </si>
  <si>
    <t>426</t>
  </si>
  <si>
    <t>Remodelación y adecuación de seis (6) áreas de infraestructura física de la administración departamental</t>
  </si>
  <si>
    <t>Secretaria de Hacienda Departamental</t>
  </si>
  <si>
    <t>08</t>
  </si>
  <si>
    <t>Implementar una campaña anual para reducir el contrabando de productos</t>
  </si>
  <si>
    <t>Gestión deportiva</t>
  </si>
  <si>
    <t>18</t>
  </si>
  <si>
    <t>Recreación y deporte formativo</t>
  </si>
  <si>
    <t>160</t>
  </si>
  <si>
    <t>Realizar cuatro (4) programas integrales de formación deportiva y recreativa</t>
  </si>
  <si>
    <t>161</t>
  </si>
  <si>
    <t xml:space="preserve">Beneficiar a 5.000 niñas, niños y adolescentes de 5 a 17 años con actividades deportivas y recreativas </t>
  </si>
  <si>
    <t>162</t>
  </si>
  <si>
    <t xml:space="preserve">Realizar cuatro (4) programas integrales lúdicos recreativos para la promoción del juego en la primera infancia, niñez, adolescencia y juventud </t>
  </si>
  <si>
    <t>19</t>
  </si>
  <si>
    <t>163</t>
  </si>
  <si>
    <t>Apoyar las once (11) ligas de deporte asociado y competitivo en el departamento de Arauca</t>
  </si>
  <si>
    <t>20</t>
  </si>
  <si>
    <t>Deporte comunitario</t>
  </si>
  <si>
    <t>164</t>
  </si>
  <si>
    <t>Realizar doce (12) programas integrales de deporte social y comunitario</t>
  </si>
  <si>
    <t>316</t>
  </si>
  <si>
    <t>Ejecutar un proyecto de deporte paralímpico</t>
  </si>
  <si>
    <t>53</t>
  </si>
  <si>
    <t>Gestión financiera</t>
  </si>
  <si>
    <t>427</t>
  </si>
  <si>
    <t>Modernizar  y optimizar el sistema  contable, presupuestal, tributario y financiero</t>
  </si>
  <si>
    <t>428</t>
  </si>
  <si>
    <t xml:space="preserve">Implementar los servicios y automatización para el control integral de los impuestos Departamentales </t>
  </si>
  <si>
    <t>429</t>
  </si>
  <si>
    <t>Implementar una (1) campaña permanente de promoción de la cultura tributaria</t>
  </si>
  <si>
    <t>430</t>
  </si>
  <si>
    <t>Desarrollar estrategias que permitan aumentar el recaudo de las rentas propias en un 3% anual</t>
  </si>
  <si>
    <t>PAGO DEL SERVICIO DE LA DEUDA</t>
  </si>
  <si>
    <t>Construcción de región competitiva</t>
  </si>
  <si>
    <t xml:space="preserve">Fomentar tres (3) esquemas de asociación para la integración territorial </t>
  </si>
  <si>
    <t>Adoptar e implementar la política de desarrollo local para el departamento y sus municipios, orientada a promover el aprovechamiento de las potencialidades locales, la disminución de la brecha urbano - rural y el fortalecimiento y articulación de la institucionalidad público/privada/comunitaria en las zonas rurales</t>
  </si>
  <si>
    <t>Lograr que ocho (8) proyectos de interés departamental tengan cofinanciación de cooperación internacional</t>
  </si>
  <si>
    <t>Apoyar la implementación del plan regional de competitividad</t>
  </si>
  <si>
    <t>15</t>
  </si>
  <si>
    <t>Planeación territorial</t>
  </si>
  <si>
    <t>Ordenamiento del territorio</t>
  </si>
  <si>
    <t>16</t>
  </si>
  <si>
    <t>Implementar el Observatorio de Planificación Territorial (Consolidación del Sistema de Información Geográfico Departamental y Censo Departamental)</t>
  </si>
  <si>
    <t>17</t>
  </si>
  <si>
    <t>Cofinanciar al 100% de los municipios los procesos de actualización catastral, de estudios de amenazas y riesgos, de cartografía y de revisión general de los planes básicos de ordenamiento territorial</t>
  </si>
  <si>
    <t>Desarrollar los lineamientos de Ordenamiento Territorial para el aprovechamiento Sostenible de la Región, en el marco de la LOOT</t>
  </si>
  <si>
    <t>Planeación Estratégica y fortalecimiento institucional municipal</t>
  </si>
  <si>
    <t>Formular  y actualizar mínimo once (11) políticas públicas (Empleo, Mujer, Primera infancia, niñez y adolescencia, Juventud, Familia, Indígenas, Afrodescendientes, Participación ciudadana (ajustada al CONPES 3661 de 2010), Minero-Energética, Seguridad Alimentaria y Nutricional, discapacidad, entre otras) y cuatro (4) Planes Estratégicos departamentales (Ciencia, tecnología e innovación, plan departamental de aguas, Plan de movilidad y adaptación al cambio climático, entre otros)</t>
  </si>
  <si>
    <t>21</t>
  </si>
  <si>
    <t>Realizar la formulación y evaluación ex ante del 100% de los proyectos de inversión susceptibles de financiar o cofinanciar con los recursos del presupuesto del departamento (Financiación de estudios de pre inversión)</t>
  </si>
  <si>
    <t>22</t>
  </si>
  <si>
    <t>Realizar seguimiento y evaluación al 100% de las políticas formuladas</t>
  </si>
  <si>
    <t>23</t>
  </si>
  <si>
    <t xml:space="preserve">Definir e implementar un esquema de monitoreo, seguimiento y evaluación al cumplimiento física y financiera del 80% como mínimo de las metas de producto y de resultado del plan de desarrollo departamental </t>
  </si>
  <si>
    <t>24</t>
  </si>
  <si>
    <t>Implementar un programa de fortalecimiento de las capacidades institucionales para mejorar el desempeño municipal, que incluya los procesos de focalización del gasto social, planeación socioeconómica, ambiental y territorial, finanzas públicas, formulación de proyectos, control interno, gobierno en línea, contratación, gestión documental, entre otros</t>
  </si>
  <si>
    <t>25</t>
  </si>
  <si>
    <t xml:space="preserve">Realizar anualmente evaluaciones al desempeño de los 7 municipios del Departamento </t>
  </si>
  <si>
    <t>26</t>
  </si>
  <si>
    <t>Orientar la formulación, implementación y hacer seguimiento al 100% de los programas de saneamiento fiscal y financiero adoptados por los municipios que incumplan la Ley 617 de 2000.</t>
  </si>
  <si>
    <t>Ciudades Amables con Resultados</t>
  </si>
  <si>
    <t xml:space="preserve">Vivienda </t>
  </si>
  <si>
    <t>179</t>
  </si>
  <si>
    <t>Diseñar de manera articulada con los municipios 1700 soluciones de vivienda de interés prioritaria nueva en el Departamento de Arauca</t>
  </si>
  <si>
    <t>180</t>
  </si>
  <si>
    <t>Permitir a 2400 familias del Departamento acceder a soluciones de vivienda propia (Vivienda Urbana 400, Casa en sitio propio 500, 1500 predios legalizados)</t>
  </si>
  <si>
    <t>181</t>
  </si>
  <si>
    <t>Gestionar y promover el acceso a vivienda digna a 3500 familias</t>
  </si>
  <si>
    <t>182</t>
  </si>
  <si>
    <t>Permitir a 1900 familias victimas del desplazamiento forzado y otros hechos victimizantes  en el Departamento acceder soluciones de vivienda propia (Vivienda nueva 1200, Vivienda Usada 700)</t>
  </si>
  <si>
    <t>183</t>
  </si>
  <si>
    <t>Permitir a 1200 familias del Departamento acceder soluciones de mejoramiento de vivienda</t>
  </si>
  <si>
    <t>184</t>
  </si>
  <si>
    <t>Adquirir 35 Hectáreas para el desarrollo de proyectos de vivienda de interés prioritario nuevas</t>
  </si>
  <si>
    <t>185</t>
  </si>
  <si>
    <t>Adecuar 35 Hectáreas para el desarrollo de proyectos de vivienda de interés prioritario nuevas</t>
  </si>
  <si>
    <t>33</t>
  </si>
  <si>
    <t>Atención integral de la primera infancia</t>
  </si>
  <si>
    <t>207</t>
  </si>
  <si>
    <t>Apoyar la implementación del 50% de la política pública de Atención a la primera infancia</t>
  </si>
  <si>
    <t>209</t>
  </si>
  <si>
    <t>Apoyar el aumento en un 2% el número de niños de 0 a 5 años que cuentan con registro civil</t>
  </si>
  <si>
    <t>210</t>
  </si>
  <si>
    <t>Realizar 12 acciones para promover la denuncia de casos de abuso sexual, Violencia intrafamiliar y maltrato en niños de 0 a 5 años</t>
  </si>
  <si>
    <t>211</t>
  </si>
  <si>
    <t>Beneficiar anualmente al 50% (19.876 total de la población) de niños y niñas de 0 a 5 años  con programas lúdicos fomentando la promoción de pautas de crianza</t>
  </si>
  <si>
    <t>212</t>
  </si>
  <si>
    <t>Desarrollar en el 30% de niñas y niños de 0-5 años habilidades cognitivas y de intervención emocional</t>
  </si>
  <si>
    <t>215</t>
  </si>
  <si>
    <t xml:space="preserve">Realizar 4 jornadas interinstitucionales a nivel departamental para garantizar que NNA cuenten con tarjeta de identidad del sector urbano y rural </t>
  </si>
  <si>
    <t>217</t>
  </si>
  <si>
    <t>Sensibilizar y Operativizar la articulación del Sistema Nacional de Bienestar Familiar con los 08 Consejos de Política Social (CPS)</t>
  </si>
  <si>
    <t>218</t>
  </si>
  <si>
    <t>Actualizar y poner en operación permanente la plataforma única de información (observatorio de infancia, adolescencia, juventud y familia)</t>
  </si>
  <si>
    <t>220</t>
  </si>
  <si>
    <t>Implementar cuatro (4) programas integrales de sensibilización en las rutas y líneas de prevención de la ESCNNA, abuso sexual, maltrato, reclutamiento forzado y peores formas de trabajo infantil</t>
  </si>
  <si>
    <t>35</t>
  </si>
  <si>
    <t>Desarrollo de la juventud</t>
  </si>
  <si>
    <t>223</t>
  </si>
  <si>
    <t xml:space="preserve">Fomentar la organización y formación de doce (12) veedurías de jóvenes y adolescentes </t>
  </si>
  <si>
    <t>224</t>
  </si>
  <si>
    <t>Realizar la Rendición Pública de Cuentas anual en el tema de Infancia, adolescencia y juventud</t>
  </si>
  <si>
    <t>226</t>
  </si>
  <si>
    <t>Apoyar la conformación y fortalecimiento del 100% de los Consejos Municipales y del departamento en el tema de juventud</t>
  </si>
  <si>
    <t>246</t>
  </si>
  <si>
    <t>Apoyar la garantía de un núcleo familiar para que el 20% de niños, niñas y adolescentes declarados adoptables, sean adoptados</t>
  </si>
  <si>
    <t>248</t>
  </si>
  <si>
    <t>Apoyar la disminución del 20% del número de niños, niñas y adolescentes declarados adoptables</t>
  </si>
  <si>
    <t>259</t>
  </si>
  <si>
    <t>Actualizar la demarcación de limites de tres (3) resguardos indígenas del departamento de Arauca</t>
  </si>
  <si>
    <t>301</t>
  </si>
  <si>
    <t>Permitir el acceso a vivienda de  (200) familias a  vivienda rural y urbana para la población afrosdescendiente del departamento de Arauca</t>
  </si>
  <si>
    <t>327</t>
  </si>
  <si>
    <t>Realizar 7 talleres y 3 campañas de socialización y divulgación de la política pública nacional para población LGBTI</t>
  </si>
  <si>
    <t>Económico Productiva</t>
  </si>
  <si>
    <t>11</t>
  </si>
  <si>
    <t>Transformación competitiva del sistema socio económico productivo</t>
  </si>
  <si>
    <t>49</t>
  </si>
  <si>
    <t>Generación de empleo e ingresos</t>
  </si>
  <si>
    <t>382</t>
  </si>
  <si>
    <t>Disminuir en 10% el número de niños y adolescentes que participan en la actividad laboral</t>
  </si>
  <si>
    <t>383</t>
  </si>
  <si>
    <t>Apoyar la formalización de 400 vendedores informales</t>
  </si>
  <si>
    <t>384</t>
  </si>
  <si>
    <t>Beneficiar a 1.000 jóvenes con proyectos de cualificación y formación para el trabajo</t>
  </si>
  <si>
    <t>387</t>
  </si>
  <si>
    <t>Apoyar tres (3) iniciativas de desarrollo local que promueva la generación de empleo e ingresos (actividades del programa GOBIERNO CON RESULTADOS, Autoconstrucción, entre otras)</t>
  </si>
  <si>
    <t>388</t>
  </si>
  <si>
    <t>Establecer dos (2) alianzas públicos privadas para la generación de 1000 nuevos empleos y aplicabilidad de la ley de primer empleo</t>
  </si>
  <si>
    <t>50</t>
  </si>
  <si>
    <t>Ciencia, Tecnología e Innovación</t>
  </si>
  <si>
    <t>389</t>
  </si>
  <si>
    <t>Desarrollar 22 proyectos concursables en investigación experimental y/o aplicada, desarrollo e innovación para el mejoramiento del sector productivo, ambiental, tecnológico y sociocultural</t>
  </si>
  <si>
    <t>390</t>
  </si>
  <si>
    <t xml:space="preserve">Apoyar 15 redes e iniciativas que generen capacidades para la gestión del conocimiento, desarrollo tecnológico, innovación y su transferencia </t>
  </si>
  <si>
    <t>51</t>
  </si>
  <si>
    <t>TICS</t>
  </si>
  <si>
    <t>410</t>
  </si>
  <si>
    <t>Formar 500 docentes y servidores públicos en el uso de TIC</t>
  </si>
  <si>
    <t>411</t>
  </si>
  <si>
    <t>Desarrollar e implementar dos campañas de formación sobre el manejo y uso de equipos obsoletos</t>
  </si>
  <si>
    <t>412</t>
  </si>
  <si>
    <t>Fortalecer 2 iniciativas que promuevan el desarrollo de tramites y servicios en línea</t>
  </si>
  <si>
    <t>415</t>
  </si>
  <si>
    <t xml:space="preserve">Articular la estrategia de Gobierno en línea con el Modelo Estándar de Control Interno </t>
  </si>
  <si>
    <t>416</t>
  </si>
  <si>
    <t>Implementar sistemas electrónicos de gestión documental, siguiendo los lineamientos de la política antitrámites y cero papel del Gobierno en línea</t>
  </si>
  <si>
    <t>437</t>
  </si>
  <si>
    <t>Implementar un programa integral para el fortalecimiento de los consejos territoriales de planeación</t>
  </si>
  <si>
    <t>439</t>
  </si>
  <si>
    <t>Desarrollar e implantar de 2 instancias anuales de dialogo de la administración territorial y la ciudadanía</t>
  </si>
  <si>
    <t>440</t>
  </si>
  <si>
    <t>Desarrollar e implantar el proceso de rendición de cuentas</t>
  </si>
  <si>
    <t>441</t>
  </si>
  <si>
    <t>Generar espacios de dialogo para la rendición de cuentas y el seguimiento de compromisos</t>
  </si>
  <si>
    <t>442</t>
  </si>
  <si>
    <t xml:space="preserve">Implementar 4 foros sectoriales de discusión anuales </t>
  </si>
  <si>
    <t>Secretaria de Educación Departamental</t>
  </si>
  <si>
    <t>Educación, Factor de Conocimiento, Progreso y Ascenso Social</t>
  </si>
  <si>
    <t>Educación inicial</t>
  </si>
  <si>
    <t>131</t>
  </si>
  <si>
    <t xml:space="preserve">Construir, ampliar, terminar y/o mejorar cuatro (04) centros de Desarrollo Integral </t>
  </si>
  <si>
    <t xml:space="preserve">Acceso y permanencia para la educación </t>
  </si>
  <si>
    <t>133</t>
  </si>
  <si>
    <t xml:space="preserve">Diseñar, construir y/o adecuar la infraestructura física de 54 Establecimientos Educativos de la zona Urbana y Rural </t>
  </si>
  <si>
    <t>135</t>
  </si>
  <si>
    <t>Dotar 60 Establecimientos Educativos de la zona Urbana y Rural con los insumos necesarios para desarrollar el proceso Educativo</t>
  </si>
  <si>
    <t>138</t>
  </si>
  <si>
    <t>Beneficiar a 40.000 Estudiantes con alimentación escolar</t>
  </si>
  <si>
    <t>139</t>
  </si>
  <si>
    <t xml:space="preserve">Beneficiar a 6,000 estudiantes con transporte escolar del área rural </t>
  </si>
  <si>
    <t>140</t>
  </si>
  <si>
    <t>Beneficiar a 3000 personas con programas de Alfabetización mediante el modelo A CRECER</t>
  </si>
  <si>
    <t>Mejor Desempeño, mejor Resultado</t>
  </si>
  <si>
    <t>142</t>
  </si>
  <si>
    <t>Formular, aprobar e implementar el Plan de Educación Rural Departamental</t>
  </si>
  <si>
    <t>145</t>
  </si>
  <si>
    <t>Adoptar e implementar una política de estímulos para premiar los buenos resultados académicos de los estudiantes</t>
  </si>
  <si>
    <t>148</t>
  </si>
  <si>
    <t xml:space="preserve">Apoyar y fomentar el acceso a la educación superior como mìnimo de  284 estudiantes </t>
  </si>
  <si>
    <t>Educación con pertinencia</t>
  </si>
  <si>
    <t>154</t>
  </si>
  <si>
    <t>Implementar en 22 Sedes Educativas el nuevo diseño de conectividad del departamento de Arauca (conexión Total MEN)</t>
  </si>
  <si>
    <t>Eficiencia y modernización del sector educativo</t>
  </si>
  <si>
    <t>159</t>
  </si>
  <si>
    <t>Garantizar la eficiencia, operación y prestación del servicio educativo en el 100% de las instituciones y centros educativos del Departamento de Arauca</t>
  </si>
  <si>
    <t>Formación cultural</t>
  </si>
  <si>
    <t>166</t>
  </si>
  <si>
    <t>Fortalecer y operativizar la red de bibliotecas públicas del departamento de Arauca</t>
  </si>
  <si>
    <t>167</t>
  </si>
  <si>
    <t>Apoyar 04 actividades que promuevan la asistencia de 3.640 (5%) niños, niñas y adolescentes entre 5 a 17 años a las bibliotecas municipales</t>
  </si>
  <si>
    <t>168</t>
  </si>
  <si>
    <t>Promover 1 estrategia de lectura y escritura ciudadana</t>
  </si>
  <si>
    <t>Arte y cultura</t>
  </si>
  <si>
    <t>169</t>
  </si>
  <si>
    <t>Desarrollar un programa de identificación y promoción de organizaciones culturales</t>
  </si>
  <si>
    <t>170</t>
  </si>
  <si>
    <t>Formar a cuatro mil (4000) personas en procesos de capacitación cultural</t>
  </si>
  <si>
    <t>171</t>
  </si>
  <si>
    <t>Desarrollar seis (6) programas para proporcionar estímulos a creadores, artesanos y gestores (adquisición de bienes y servicios culturales)</t>
  </si>
  <si>
    <t>172</t>
  </si>
  <si>
    <t>Realizar cuatro (4) convocatorias de estímulos a creadores culturales</t>
  </si>
  <si>
    <t>173</t>
  </si>
  <si>
    <t xml:space="preserve">Realizar treinta (30) iniciativas y/o actividades que promoción de la identidad y las tradiciones  culturales  del departamento </t>
  </si>
  <si>
    <t>174</t>
  </si>
  <si>
    <t xml:space="preserve">Beneficiar a 25.000 niños, niñas y adolescentes entre 0 a 17 años con programas artísticos y culturales </t>
  </si>
  <si>
    <t>176</t>
  </si>
  <si>
    <t xml:space="preserve">Realizar cuatro (4) programas para el apoyo y desarrollo de eventos y manifestaciones culturales y/o fiestas patronales, folclor llanero y demás manifestaciones multiculturales y artísticas de la región. </t>
  </si>
  <si>
    <t>Patrimonio cultural</t>
  </si>
  <si>
    <t>177</t>
  </si>
  <si>
    <t>Realizar cuatro (4) iniciativas para fortalecer el patrimonio cultural material e inmaterial del departamento de Arauca</t>
  </si>
  <si>
    <t>Infraestructura cultural</t>
  </si>
  <si>
    <t>178</t>
  </si>
  <si>
    <t xml:space="preserve"> Mejorar siete (7) infraestructura, escenarios  culturales y/o bibliotecas</t>
  </si>
  <si>
    <t>261</t>
  </si>
  <si>
    <t xml:space="preserve">Implementar un (1) programa para el rescate y fortalecimiento de la identidad cultural de los pueblos indígenas </t>
  </si>
  <si>
    <t>302</t>
  </si>
  <si>
    <t>Apoyar la construcción de  infraestructura etnocultural  como parte de la identidad de los pueblos afrocolombianos</t>
  </si>
  <si>
    <t>304</t>
  </si>
  <si>
    <t xml:space="preserve">Implementar un (1) proyecto de rescate de la identidad cultural de los pueblos afrodescendientes </t>
  </si>
  <si>
    <t>317</t>
  </si>
  <si>
    <t>Crear un proyecto de espacios adecuados para la expresión artística y cultural para las personas con discapacidad</t>
  </si>
  <si>
    <t>48</t>
  </si>
  <si>
    <t>Turismo con resultados</t>
  </si>
  <si>
    <t>375</t>
  </si>
  <si>
    <t xml:space="preserve">Empaquetar en agencia de viajes nacionales 2 productos turístico de naturaleza </t>
  </si>
  <si>
    <t>379</t>
  </si>
  <si>
    <t xml:space="preserve">Consolidar y poner en operación tres puntos de información turística PIT articulados a la red nacional </t>
  </si>
  <si>
    <t>381</t>
  </si>
  <si>
    <t>Implementar 01 estrategias de promoción del producto "Arauca, tres alturas, un mundo de destinos"</t>
  </si>
  <si>
    <t>45</t>
  </si>
  <si>
    <t>Desarrollo rural</t>
  </si>
  <si>
    <t>330</t>
  </si>
  <si>
    <t xml:space="preserve">Apoyar el programa de mercados campesinos </t>
  </si>
  <si>
    <t>46</t>
  </si>
  <si>
    <t>Producir y transformar con resultados</t>
  </si>
  <si>
    <t>352</t>
  </si>
  <si>
    <t>Apoyar 12 proyectos bajo el esquema de alianzas productivas</t>
  </si>
  <si>
    <t>357</t>
  </si>
  <si>
    <t>Apoyar la continuidad de los índices de prevalencias de las enfermedades de Fiebre Aftosa (0%), Rabia Bovina (4 focos), TBC (0%), Encefalitis Equina (0%)</t>
  </si>
  <si>
    <t>359</t>
  </si>
  <si>
    <t xml:space="preserve">Apoyar a los productores para que participen en 40 eventos feriales del nivel local, regional y/o nacional </t>
  </si>
  <si>
    <t>47</t>
  </si>
  <si>
    <t>Emprendimiento y promoción empresarial</t>
  </si>
  <si>
    <t>369</t>
  </si>
  <si>
    <t xml:space="preserve">Apoyar 5 estrategias para la implementación del plan estratégico de emprendimiento regional articulados a la red de emprendimiento departamental </t>
  </si>
  <si>
    <t>370</t>
  </si>
  <si>
    <t>Apoyar el proceso de formalización de 200 Mipymes</t>
  </si>
  <si>
    <t>371</t>
  </si>
  <si>
    <t>Apoyar la realización de los estudios de factibilidad para la consolidación de una zona de desarrollo industrial</t>
  </si>
  <si>
    <t>59</t>
  </si>
  <si>
    <t xml:space="preserve">Gestión ambiental </t>
  </si>
  <si>
    <t>473</t>
  </si>
  <si>
    <t>Adquirir 2500 has nuevas en áreas de importancia hídrica</t>
  </si>
  <si>
    <t>476</t>
  </si>
  <si>
    <t>Apoyar la implementación de 26 PRAES en los establecimientos educativos del departamento</t>
  </si>
  <si>
    <t>Secretaria de Infraestructura Fisica</t>
  </si>
  <si>
    <t>Infraestructura para el desarrollo</t>
  </si>
  <si>
    <t>Infraestructura de transporte</t>
  </si>
  <si>
    <t>27</t>
  </si>
  <si>
    <t>Mejorar y/o rehabilitar 120 kilómetros de red de carreteras principales y de las contempladas en el Plan Vial Regional</t>
  </si>
  <si>
    <t>31</t>
  </si>
  <si>
    <t>Construir  y/o terminar como  minimo cinco (5) puentes que mejoren la integración</t>
  </si>
  <si>
    <t>32</t>
  </si>
  <si>
    <t>Pavimentar y/o mejorar diez (10) kilómetros de vías urbanas</t>
  </si>
  <si>
    <t>Desarrollo energético y  minero</t>
  </si>
  <si>
    <t>Construir y/o mantener 150 km de líneas de transmisión y subtransmision de energía</t>
  </si>
  <si>
    <t>Agua, para una mejor calidad de vida</t>
  </si>
  <si>
    <t>186</t>
  </si>
  <si>
    <t xml:space="preserve">Apoyar la optimización de siete (7) sistemas de acueducto en el área urbana de los municipios del departamento </t>
  </si>
  <si>
    <t>28</t>
  </si>
  <si>
    <t>Gestión de los residuos líquidos</t>
  </si>
  <si>
    <t>188</t>
  </si>
  <si>
    <t xml:space="preserve">Apoyar la ampliación y optimización siete (7) sistemas de tratamiento de las aguas residuales en el área urbana de los municipios del departamento </t>
  </si>
  <si>
    <t>343</t>
  </si>
  <si>
    <t xml:space="preserve">Incrementar en 1000 el número de usuarios atendidos con el servicio de energía en el área rural </t>
  </si>
  <si>
    <t>344</t>
  </si>
  <si>
    <t>Mantener, pavimentar y/o rehabilitar 1000 kilómetros de vías veredales</t>
  </si>
  <si>
    <t>Fondo Local de Salud</t>
  </si>
  <si>
    <t>Salud con Igualdad</t>
  </si>
  <si>
    <t>Prestación y desarrollo de servicios de salud</t>
  </si>
  <si>
    <t xml:space="preserve">Garantizar la atención de los servicios de salud al 100% de la población elegible </t>
  </si>
  <si>
    <t xml:space="preserve">Fortalecer en un 100% las atenciones de salud de alta complejidad con  especialistas </t>
  </si>
  <si>
    <t xml:space="preserve">Mejorar en un 45% la prestación del servicio hospitalario mediante la dotación de equipos y mobiliario de la red pública Hospitalaria  del Departamento </t>
  </si>
  <si>
    <t>Mejorar en 50% la prestación de los servicios con la adquisición de transporte medicalizado para la red prestadora de servicios</t>
  </si>
  <si>
    <t>Apoyar el tribunal de etica medica del departamento de Arauca</t>
  </si>
  <si>
    <t>Salud pública, atención primaria en salud y promoción y prevención</t>
  </si>
  <si>
    <t>108</t>
  </si>
  <si>
    <t>Acciones de vigilancia y seguimiento al 100% de accidentes rábicos</t>
  </si>
  <si>
    <t>113</t>
  </si>
  <si>
    <t>Mantener como mínimo en un 95% la notificación oportuna del sistema de vigilancia en salud pública y el desarrollo de acciones de vigilancia y control epidemiológico en todo el departamento</t>
  </si>
  <si>
    <t>125</t>
  </si>
  <si>
    <t>Implementar un (1) programa para la prevenciòn y atenciòn  integral de enfermedades auditivas y visuales en la poblaciòn del Departamento de Arauca</t>
  </si>
  <si>
    <t>Lograr cobertura de vacunación (esquema regular) del 95% de los niñ@s menores de un año del departamento de Arauca</t>
  </si>
  <si>
    <t>62</t>
  </si>
  <si>
    <t>Reducir o mantener en no mas de (2) casos la mortalidad por EDA en menores de 5 años</t>
  </si>
  <si>
    <t>67</t>
  </si>
  <si>
    <t xml:space="preserve">Reducir en un 5% los casos de sífilis gestacional por año </t>
  </si>
  <si>
    <t>73</t>
  </si>
  <si>
    <t>Inclusión de las líneas de salud mental y reducción del consumo de sustancias psicoactivas en el 100% de los PIC de los planes locales de salud y en la red pública del departamento</t>
  </si>
  <si>
    <t>88</t>
  </si>
  <si>
    <t>Identificar y controlar oportunamente como mínimo el 90% de los brotes de dengue</t>
  </si>
  <si>
    <t>92</t>
  </si>
  <si>
    <t>Procesar el 100% de las muestras de interés en salud pública recibidas en el laboratorio de salud pública fronterizo anualmente</t>
  </si>
  <si>
    <t>Prevención, vigilancia y control de riesgos profesionales</t>
  </si>
  <si>
    <t>126</t>
  </si>
  <si>
    <t xml:space="preserve">Realizar un estudio piloto para caracterizar los trabajadores informales en el municipio de Arauca. </t>
  </si>
  <si>
    <t>Emergencias y desastres</t>
  </si>
  <si>
    <t>128</t>
  </si>
  <si>
    <t>Implementar en el 100% el centro regulador de urgencias, emergencias y desastres en el departamento de Arauca</t>
  </si>
  <si>
    <t>225</t>
  </si>
  <si>
    <t>Apoyar y coordinar intersectorialmente la implementación de un (1) plan de acción para la prevención del consumo y atención a niños,  jóvenes consumidores de sustancias psicoactivas</t>
  </si>
  <si>
    <t>295</t>
  </si>
  <si>
    <t>Priorizar la atención en salud a la población  afrodescendiente  en eventos no poss y en la atención  y acceso a los servicios de salud</t>
  </si>
  <si>
    <t>328</t>
  </si>
  <si>
    <t>Diseñar e implementar un proyecto de atención psicosocial con enfoque diferencial para población LGBTI</t>
  </si>
  <si>
    <t>PROY</t>
  </si>
  <si>
    <t>LICORES NACIONALES LIBRE</t>
  </si>
  <si>
    <t xml:space="preserve"> LICORES EXTRANJEROS S y E</t>
  </si>
  <si>
    <t xml:space="preserve"> LICORES EXTRANJEROS LIBRE</t>
  </si>
  <si>
    <t>EMPRESTITOS Y CONVENIOS VIAS</t>
  </si>
  <si>
    <t>SGP - Educación</t>
  </si>
  <si>
    <t>Implementar   con las autoridades competentes dos (2) acciones en el marco de los planes de desarme</t>
  </si>
  <si>
    <t>Apoyar diez (10) acciones del Plan de Seguridad y Convivencia Ciudadana, en coordinación con las entidades pertinentes</t>
  </si>
  <si>
    <t xml:space="preserve">Apoyar 01  programa del Fondo de Seguridad y Convivencia Ciudadana, a travès de la asistencia técnica </t>
  </si>
  <si>
    <t>Implementar  un (1) programa de recompensa  para la prevención de los delitos</t>
  </si>
  <si>
    <t xml:space="preserve">Implementar (3) estrategias para el Fortalecimiento a la socialización de acciones de la Fuerza Pública.  </t>
  </si>
  <si>
    <t>Fortalecer el Observatorio de la Convivencia Ciudadana y Derechos Humanos</t>
  </si>
  <si>
    <t>Implementar una (1) estrategia para la prevención de grupos delincuenciales y pandillas en adolescentes y jòvenes.</t>
  </si>
  <si>
    <t>Realizar   Un (1) programa para prevenir la trata de personas</t>
  </si>
  <si>
    <t>Implementar una (1) estrategia de protección a la vida, libertad e integridad de los servidores públicos del Departamento</t>
  </si>
  <si>
    <t>Realizar cinco (5) acciones para el fortalecimiento a la infraestructura tecnológica, operativa y física de la Fuerza Publica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</si>
  <si>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</si>
  <si>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</si>
  <si>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</si>
  <si>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</si>
  <si>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</si>
  <si>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</si>
  <si>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</si>
  <si>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</si>
  <si>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</si>
  <si>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</si>
  <si>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Fondo de Seguridad</t>
  </si>
  <si>
    <t>Superavit ICLD</t>
  </si>
  <si>
    <t>Fondo Rotatorio de Desastres</t>
  </si>
  <si>
    <t>Fondo Rotario SEAGRO</t>
  </si>
  <si>
    <t>TOTAL RENTAS 2012</t>
  </si>
  <si>
    <t>Infraestructura deportiva</t>
  </si>
  <si>
    <t>Adecuar y/o construir 8 escenarios deportivos</t>
  </si>
  <si>
    <t>165</t>
  </si>
  <si>
    <t>Secretaria de Desarrollo Agropecuario y Sostenible</t>
  </si>
  <si>
    <t>SECTOR DE COMPETENCIA</t>
  </si>
  <si>
    <t>FORTALECIMIENTO INSTITUCIONAL</t>
  </si>
  <si>
    <t>Implementación de un programa de cultura tributaria en el departamento de Arauca</t>
  </si>
  <si>
    <t>EDUCACION</t>
  </si>
  <si>
    <t>Secretaria de Planeacion Departamental</t>
  </si>
  <si>
    <t>Mejoramiento de la infraestructura física de la unidad educativa tierra seca, municipio de Fortul, departamento de Arauca</t>
  </si>
  <si>
    <t>Construcción y/o adecuación y/o terminación de las obras de la unidad educativa cristo rey municipio de Arauca departamento de Arauca</t>
  </si>
  <si>
    <t>Construcción bloque de aulas y terminación obras institución educativa normal superior maría inmaculada sede flor de mi llano, municipio de Arauca, departamento de Arauca</t>
  </si>
  <si>
    <t>Construcción de la infraestructura física de la sede san Rafael, CEAR el aeropuerto, municipio de Cravo norte, departamento de Arauca</t>
  </si>
  <si>
    <t>Adecuación de la infraestructura física del centro educativo Pablo VI del municipio de Saravena, departamento de Arauca</t>
  </si>
  <si>
    <t>Fortalecimiento pedagógico del trabajo de aula en las instituciones y centros educativos del departamento de Arauca</t>
  </si>
  <si>
    <t>Dotación de mobiliario escolar para las instituciones y/o centros educativos del departamento de Arauca.</t>
  </si>
  <si>
    <t>Dotación del material pedagógico para estudiantes del departamento de Arauca.</t>
  </si>
  <si>
    <t>Dotación de equipos de insumos para el fortalecimiento de los proyectos productivos de los centros educativos rurales del departamento de Arauca.</t>
  </si>
  <si>
    <t>Implantación del programa de alimentación escolar con enfoque diferencial en las instituciones y centros educativos del departamento de Arauca</t>
  </si>
  <si>
    <t>Aplicación y desarrollo del programa de alfabetización de adultos acrecer , con  enfoque diferencial en el departamento de Arauca</t>
  </si>
  <si>
    <t>Garantizar la afiliación al SGSSS del 100% de la población en situación de desplazamiento y otros hechos victimizantes</t>
  </si>
  <si>
    <t>Garantizar la atención psicosocial  y atenciòn en salud del 100% de solicitudes de la población en situación de desplazamiento y otros hechos victimizantes</t>
  </si>
  <si>
    <t>Garantizar la atenciòn en salud  a la mujer en situaciòn de desplazamiento y otros hechos victimizantes</t>
  </si>
  <si>
    <t xml:space="preserve">Garantizar la atención en salud al 100% de población afrodescendientes a través de modelos de atención primaria en salud </t>
  </si>
  <si>
    <t xml:space="preserve">Garantizar la atención en salud al 100% de población indígena a través de modelos de atención primaria en salud </t>
  </si>
  <si>
    <t>Implementar la política de envejecimiento y vejez con enfoque diferencial en los siete municipios del departamento de Arauca</t>
  </si>
  <si>
    <t xml:space="preserve">
Realizar acciones de promoción del trato digno y prevención de violencias de género en los siete municipios del departamento de Arauca.
</t>
  </si>
  <si>
    <t xml:space="preserve">Garantizar la atención en salud al 100% de población en proceso de reintegración  y desmovilizada a través de modelos de atención primaria en salud </t>
  </si>
  <si>
    <t>Realizar acciones de rehabilitación basada en comunidad al 50% (4.996) de la población con discapacidad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</si>
  <si>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</si>
  <si>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</si>
  <si>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</si>
  <si>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</si>
  <si>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</si>
  <si>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</si>
  <si>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</si>
  <si>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</si>
  <si>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</si>
  <si>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Promoción social</t>
  </si>
  <si>
    <t>Atender el 100% de los eventos de salud en la población pobre en lo no cubiertos con subsidio a la demanda</t>
  </si>
  <si>
    <t>Gestionar el 100% de las solicitudes de atención médica de la prestación de los servicios de salud en todos los niveles de complejidad a la población elegible  incluyendo  todos los grupos poblacionales con con enfoque diferencial.</t>
  </si>
  <si>
    <t xml:space="preserve">Gestionar el 100% de las solicitudes de atención médica de la prestación de los servicios de salud en todos los niveles de complejidad en lo no cubierto con subsidio a la demanda,incluyendo  todos los grupos poblacionales con enfoque diferencial </t>
  </si>
  <si>
    <t>SALUD</t>
  </si>
  <si>
    <t>JUSTICIA Y SEGURIDAD</t>
  </si>
  <si>
    <t>EDUCACIÓN</t>
  </si>
  <si>
    <t>TRANSPORTE</t>
  </si>
  <si>
    <t>AGUA POTABLE Y SANEAMIENTO BÁSICO</t>
  </si>
  <si>
    <t>SERVICIOS PÚBLICOS DIFERENTES A ACUEDUCTO ALCANTARILLADO Y ASEO</t>
  </si>
  <si>
    <t>AMBIENTAL</t>
  </si>
  <si>
    <t>PROMOCIÓN DEL DESARROLLO</t>
  </si>
  <si>
    <t>AGROPECUARIO</t>
  </si>
  <si>
    <t>CULTURA</t>
  </si>
  <si>
    <t>DESARROLLO COMUNITARIO</t>
  </si>
  <si>
    <t xml:space="preserve"> LICORES NACIONALES SALUD  Y EDUCACION</t>
  </si>
  <si>
    <t>Apoyo con enfoque diferencial a los  establecimientos educativos oficiales del departamento de  Arauca para garantizar la sostenibilidad de la conectividad a través del programa conexión total implementada por el MEN</t>
  </si>
  <si>
    <t>Formulación, aprobación e implementación del plan de educación rural en el departamento de Arauca</t>
  </si>
  <si>
    <t>Adquisición de un software contable, presupuestal, tributario y  financiero para la administración central del departamento de Arauca</t>
  </si>
  <si>
    <t>DEUDA</t>
  </si>
  <si>
    <t>Ciencia, Tecnología e Innovación para el desarrollo</t>
  </si>
  <si>
    <t>Movilidad estudiantil</t>
  </si>
  <si>
    <t>Formación artística y cultural</t>
  </si>
  <si>
    <t>Arauca positiva</t>
  </si>
  <si>
    <t>Cobertura del Sistema de Energía</t>
  </si>
  <si>
    <t>Eficiencia y Gestión Educativa</t>
  </si>
  <si>
    <t>Modernización del Sector Educativo</t>
  </si>
  <si>
    <t>Control del Territorio y Defensa de la Soberanía</t>
  </si>
  <si>
    <t>Despacho de la gobernación</t>
  </si>
  <si>
    <t xml:space="preserve">Social </t>
  </si>
  <si>
    <t>Deporte y recreación</t>
  </si>
  <si>
    <t>Deporte y recreación y aprovechamiento del tiempo libre para los araucanos</t>
  </si>
  <si>
    <t>Deporte y recreación para todos</t>
  </si>
  <si>
    <t>Implementación de  la recreación y aprovechamiento del tiempo libre  del departamento de Arauca</t>
  </si>
  <si>
    <t>Institucional</t>
  </si>
  <si>
    <t>Planificación estratégica y desarrollo regional</t>
  </si>
  <si>
    <t>Articulación de planes de desarrollo</t>
  </si>
  <si>
    <t>Articulación de planes</t>
  </si>
  <si>
    <t>Fortalecimiento de la imagen institucional del departamento</t>
  </si>
  <si>
    <t>Secretaria de hacienda</t>
  </si>
  <si>
    <t>Gestión administrativa y financiera</t>
  </si>
  <si>
    <t>Sostenibilidad de las finanzas públicas del departamento de Arauca</t>
  </si>
  <si>
    <t>Implantación del programa de interventorías técnicas proyectos ley 756 de 202 del dpto. De Arauca</t>
  </si>
  <si>
    <t>Secretaria de planeación</t>
  </si>
  <si>
    <t>Planificación estratégica y desarrollo institucional</t>
  </si>
  <si>
    <t>Mejor gestión para la planificación</t>
  </si>
  <si>
    <t>Acompañamiento en procesos de planificación y gestión municipal y departamental</t>
  </si>
  <si>
    <t>Proyecto para el fortalecimiento institucional del departamento mediante la implementación de actividades para una mejor gestión  y el desarrollo eficiente de las competencias del departamento y los municipios. Dpto. De Arauca</t>
  </si>
  <si>
    <t>Proyecto para fomentar la apropiación de la ciencia, tecnología e innovación (CTEI) en la sociedad araucana, el incremento de la generación de conocimiento, la innovación y el desarrollo productivo, la infraestructura de los sistemas de información.</t>
  </si>
  <si>
    <t>Secretaria de educación</t>
  </si>
  <si>
    <t>Social</t>
  </si>
  <si>
    <t>Educación</t>
  </si>
  <si>
    <t>Acceso y permanencia para todos y todas</t>
  </si>
  <si>
    <t>Prestación del servicio de transporte escolar para garantizar el acceso y permanencia en el sistema educativo de los niños y niñas pertenecientes a los niveles 1 y 2 (primaria)</t>
  </si>
  <si>
    <t>Prestación del servicio de transporte escolar para garantizar el acceso y permanencia en el sistema educativo de los niños y niñas pertenecientes a los niveles 1 y 2 (secundaria)</t>
  </si>
  <si>
    <t>Cultura</t>
  </si>
  <si>
    <t>Promoción, difusión y posicionamiento de la imagen cultural y turística del departamento a través de la implementación de un programa de marketing territorial que fomente el desarrollo integral con oferta de bienes y servicios</t>
  </si>
  <si>
    <t>Secretaria de infraestructura física</t>
  </si>
  <si>
    <t>Espacial - funcional</t>
  </si>
  <si>
    <t>Energía</t>
  </si>
  <si>
    <t>Sistema eléctrico departamental</t>
  </si>
  <si>
    <t>Ampliación de la cobertura en las zonas urbanas y rurales  (transmisión y redes de distribución) en el dpto. De Arauca</t>
  </si>
  <si>
    <t>Sistema general de participaciones</t>
  </si>
  <si>
    <t>Apoyo de los procesos del proyecto de modernización diseñados para la secretaria de educación departamental (viáticos cuota)</t>
  </si>
  <si>
    <t>Fondo de seguridad</t>
  </si>
  <si>
    <t>Justicia, convivencia y seguridad ciudadana</t>
  </si>
  <si>
    <t>Control del territorio, defensa de la soberanía y fortalecimiento del acceso a la justicia</t>
  </si>
  <si>
    <t xml:space="preserve">Fortalecimiento de la fuerza pública departamental y organismos de seguridad </t>
  </si>
  <si>
    <t>1</t>
  </si>
  <si>
    <t>4</t>
  </si>
  <si>
    <t>4000</t>
  </si>
  <si>
    <t>5</t>
  </si>
  <si>
    <t>2</t>
  </si>
  <si>
    <t>3</t>
  </si>
  <si>
    <t>4002</t>
  </si>
  <si>
    <t>4037</t>
  </si>
  <si>
    <t>4053</t>
  </si>
  <si>
    <t>4051</t>
  </si>
  <si>
    <t>4058</t>
  </si>
  <si>
    <t>4059</t>
  </si>
  <si>
    <t>4105</t>
  </si>
  <si>
    <t>4139</t>
  </si>
  <si>
    <t>4148</t>
  </si>
  <si>
    <t>4154</t>
  </si>
  <si>
    <t>4203</t>
  </si>
  <si>
    <t>4168</t>
  </si>
  <si>
    <t xml:space="preserve">OBJ </t>
  </si>
  <si>
    <t>Dotación de  internados   públicos educativos de la zona rural del departamento de Arauca</t>
  </si>
  <si>
    <t>Apoyo  a población en condición de discapacidad con necesidades educativas especiales (NEE) en establecimientos educativos oficiales del departamento de Arauca (excepto baja visión y baja audición).</t>
  </si>
  <si>
    <t>Mantenimiento de equipos y mobiliario destinados al desarrollo de  las  tareas inherentes a los macroprocesos  misionales y de apoyo de secretaría de educación del departamento de Arauca. (Financiado con el % autorizado por MEN para gastos admtvos en sed)</t>
  </si>
  <si>
    <t>Adquisición de equipos, materiales y suministros,  destinados  a  cubrir las necesidades derivadas por la implantación de los macroprocesos misionales y de apoyo, definidos por el MEN para secretaría de educación del departamento de Arauca. (Financiado con el % autorizado por MEN para gastos admtvos en sed)</t>
  </si>
  <si>
    <t>Apoyo para viáticos y gastos de viaje, capacitación  no formal  y bienestar social  personal administrativo nivel central de  secretaría de educación del departamento de Arauca. (Financiado con el % autorizado por MEN para gastos admtvos en sed)</t>
  </si>
  <si>
    <t>Aportes patronales liquidados con base a nómina  personal administrativo nivel central de  secretaría de educación del departamento de Arauca. (Financiado con el % autorizado por MEN para gastos admtvos en sed)</t>
  </si>
  <si>
    <t>Sistematización de información  admtva y financiera de los establecimientos educativos públicos, para fortalecer los macroprocesos misional y de apoyo de secretaría de educación del dpto. De Arauca (adquisición, mantenimiento y soporte de software, para mejorar la eficiencia de sed).</t>
  </si>
  <si>
    <t>Adquisición de calzado y vestido de labor para el personal docente, directivo docente y administrativo de las instituciones educativas públicas  del departamento de Arauca. (Ley 70/88 y decreto reglamentario n°1978/89)</t>
  </si>
  <si>
    <t>Servicio de pago de la nómina mensual  del sector educativo a través de entidad financiera en los municipios del  departamento de Arauca</t>
  </si>
  <si>
    <t>Apoyo para viáticos, gastos de viaje y capacitación no formal del personal docente, directivo docente y administrativo,  de las instituciones educativas públicas del departamento de Arauca.</t>
  </si>
  <si>
    <t>Administración nómina personal docente de  instituciones educativas públicas del departamento de Arauca</t>
  </si>
  <si>
    <t>Administración nómina personal directivo docente de  instituciones educativas públicas del departamento de Arauca</t>
  </si>
  <si>
    <t>Aportes para el pago de las pensiones del personal docente y directivo docente nacionalizado (por la ley 43 de 1975, que en virtud de la ley 91 de 1989, no quedaron a cargo del fondo nacional de prestaciones sociales del magisterio fnpsm).</t>
  </si>
  <si>
    <t>Compromiso para pago de sentencias y conciliaciones laborales del personal docente, directivo docente y administrativo del sector educativo</t>
  </si>
  <si>
    <t>Aportes patronales liquidados con base a nómina del personal docente de las instituciones educativas públicas del departamento de Arauca.</t>
  </si>
  <si>
    <t>Aportes patronales liquidados con base a nómina del personal directivo docente de las instituciones educativas públicas del departamento de Arauca.</t>
  </si>
  <si>
    <t>Administración nómina personal administrativo de  instituciones educativas públicas del departamento de Arauca</t>
  </si>
  <si>
    <t>Aportes para pago de pensiones y otras prestaciones del personal administrativo nacionalizado,  (que causaron el derecho antes de entrar en vigencia la ley 100 de 1993, en los entes territoriales el 1º de enero de 1996)</t>
  </si>
  <si>
    <t>Servicios calificados o profesionales y remuneración del personal ocasional para el desarrollo de actividades netamente transitorias en las i.e. públicas del dpto. De Arauca. (Incluye los pagos a la comisión nacional del servicio civil - cnsc,  por convocatoria de concursos públicos para proveer cargos de docentes y directivos docentes, en cumplimiento del artículo 9º del dec. 3982/2006)</t>
  </si>
  <si>
    <t>Servicios administrativos para la operación y funcionamiento de las instituciones y centros educativos oficiales del departamento de Arauca</t>
  </si>
  <si>
    <t>Aportes patronales liquidados con base a nómina del personal administrativo de las instituciones educativas públicas del departamento de Arauca.</t>
  </si>
  <si>
    <t>Apoyo a la gestión administrativa y operatividad  de las instituciones educativas del departamento de Arauca</t>
  </si>
  <si>
    <t>Proyecto implantación y mejoramiento del servicio del programa especial de restaurante escolar de los centros educativos indígenas del departamento de Arauca</t>
  </si>
  <si>
    <t>Proyecto complemento de alimentación escolar para garantizar el acceso y permanencia en el sistema público educativo de estudiantes pertenecientes a los niveles 1 y 2 del sisben en el departamento de Arauca</t>
  </si>
  <si>
    <t>Servicio de transporte escolar para garantizar el acceso y permanencia en el sistema educativo de los niños y niñas pertenecientes a los niveles 1 y 2 del sisben en el departamento de Arauca</t>
  </si>
  <si>
    <t>Compromiso para pago de reliquidaciones, rectificaciones, sueldos, prestaciones, costos acumulados en el escalafón docente, homologaciones y el incentivo regulado por el dec 521/2010 al personal administrativo, docente y directivo docente del dpto. de Arauca</t>
  </si>
  <si>
    <t>Fortalecer las bibliotecas que integran la red departamental de bibliotecas públicas en los municipios del departamento de Arauca.</t>
  </si>
  <si>
    <t>Fortalecimiento y apoyo a iniciativas ciudadanas  para adquirir habito  de la lectura en el departamento de Arauca.</t>
  </si>
  <si>
    <t>Apoyo y fortalecimiento las artes de la cinematografía en el departamento de Arauca</t>
  </si>
  <si>
    <t>Apoyo a la formación artística, mediante la adquisición de un método para ejecutar el arpa en los municipios del departamento de Arauca</t>
  </si>
  <si>
    <t>Apoyo  a la realización de eventos culturales en los municipios del departamento de Arauca.</t>
  </si>
  <si>
    <t>Investigación e identificación del patrimonio cultural de los municipios de Puerto Rondón y Cravo Norte, en el departamento de Arauca.</t>
  </si>
  <si>
    <t>apoyo  al encuentro cultural y deportivo de las comunidades indigenas del departmento de arauca.</t>
  </si>
  <si>
    <t>Aplicación del programa de fomento educativo en el departamento de Arauca</t>
  </si>
  <si>
    <t>Proyecto de implantacion y mejoramiento del servicio del programa especial de restaurante escolar de los centros indigenas del departamento de Arauca</t>
  </si>
  <si>
    <t>4088</t>
  </si>
  <si>
    <t>4201</t>
  </si>
  <si>
    <t>Fomento de la integración y el desarrollo fronterizo en el Departamento de Arauca</t>
  </si>
  <si>
    <t>Acciones para prevenir los casos de abusos sexual, reclutamiento forzado, ESCNNA, violencia intrafamiliar y maltrato en niños-niñas y adolescentes y promover su denuncia en el departamento de Arauca.</t>
  </si>
  <si>
    <t>Implementación de un programa de generación de trabajo asociativo y  emprendimiento empresarial - productivo para generar ingresos e independencia económica de las mujeres con enfoque diferencial en los municipos del Departamento de Arauca</t>
  </si>
  <si>
    <t>Implementar una (1) estrategia de comunicacion "Mujer tienes derechos" y promover de la participación politica de la mujer con enfoque diferencial en el Departamento de Arauca</t>
  </si>
  <si>
    <t>Desarrollo de un programa de prevención de violencia contra la mujer y atención psicosocial a victimas de violencia sexual con enfoque diferencial basada en género en el Departamento de Arauca</t>
  </si>
  <si>
    <t>Implementación de la estrategia integral para prevenir el embarazo adolescente con enfoque diferencial de acuerdo a los establecido en el Conpes 147 de 2012, en el Departamento de Arauca</t>
  </si>
  <si>
    <t>Apoyar los hogares de paso  que de manera transitoria atiendan a las familias pobres y vulnerables que deban desplazarse a lugares diferentes a los de su residencia en el Departamento.</t>
  </si>
  <si>
    <t>Apoyo de una iniciativa de acompañamiento a la garantia del nucleo familiar y  a la disminución  del número de niños, niñas y adolescentes declarados adoptables en el departamento de Arauca.</t>
  </si>
  <si>
    <t>Apoyo a las organización de población desplazada garantizando la participación efectiva en los diferentes espacios enmarcados en la ley 1448</t>
  </si>
  <si>
    <t>Apoyo para el seguimiento de los autos 382 - 383  de la H.C.C.</t>
  </si>
  <si>
    <t xml:space="preserve">Formación de líderes   para la construcción de la reparación colectiva en el departamento </t>
  </si>
  <si>
    <t>Apoyo para la legalización,  transferencia de predios y adquisicion  de tierras para  el  saneamiento y ampliacion del  territorio  de comunidades  Indigenas priorizadas en el departamento de Arauca</t>
  </si>
  <si>
    <t>Fortalececimiento y operatividad de la mesa Departamental de concertación indígena</t>
  </si>
  <si>
    <t>Adquisición de predios rurales para territorios colectivos Afrodescendientes del departamento de Arauca.</t>
  </si>
  <si>
    <t>Apoyo e implementación de programa de bienestar y aprovechamiento del tiempo libre acorde con las políticas de envejecimiento y vejez en el departamento de Arauca</t>
  </si>
  <si>
    <t>Implementación de un programa de promoción del respeto de los derechos humanos y la diversidad sexual en el departamento de Arauca.</t>
  </si>
  <si>
    <t>Apoyo a programas de formacion de lideres en el Departamento de Arauca.</t>
  </si>
  <si>
    <t>Diseño de estrategia de promocion y  fortalecimiento a expresiones asociativas de la sociedad civil del Departamento de Arauca</t>
  </si>
  <si>
    <t>adquisición de productos y elementos destinados a la población en riesgo de emergencia y/o desastre</t>
  </si>
  <si>
    <t>Construcción de la bodega estratégica para almacenamiento de enseres, elementos y ayudas humanitarias en la sede del cuerpo de bomberos, municipio de arauca, departamento de arauca</t>
  </si>
  <si>
    <t>Dotación de elementos e inmplementos para el fortalecimiento de los clopads del departamento</t>
  </si>
  <si>
    <t>Implementar 1 sistema de monitoreo y alerta temprana en el departamento de arauca</t>
  </si>
  <si>
    <t>Implementación de programas de educación en reducción del riesgo y atención de emergencia</t>
  </si>
  <si>
    <t>Apoyo a la implementación del programa de adaptación al cambio climático en el departamento de arauca</t>
  </si>
  <si>
    <t>Implementación de un proceso de desarrollo turismo sostenible en el departamento de Arauca</t>
  </si>
  <si>
    <t>Construccion y adecuacion de un centro de atencion integral y desarrollo social de la Población Vulnerable en el municipio de Saravena - Arauca</t>
  </si>
  <si>
    <t>Desarrollo de programas de formacion al sector comunal del departamento de Arauca</t>
  </si>
  <si>
    <t>461</t>
  </si>
  <si>
    <t xml:space="preserve">Fortalecer el 100% de los Municipios del departamento de Arauca,  los programas de mediación, conciliación en equidad, justicia de paz amigable, composición y arbitraje </t>
  </si>
  <si>
    <t>Fortalecimiento a la justicia comunitaria en el departamento de Arauca</t>
  </si>
  <si>
    <t>465</t>
  </si>
  <si>
    <t>Apoyar el fortalecimiento de las personerías en el 100% de los municipios</t>
  </si>
  <si>
    <t>Fortalecimiento de las personerias del departamento de Arauca</t>
  </si>
  <si>
    <t>462</t>
  </si>
  <si>
    <t xml:space="preserve">Implementar cinco (5) estrategias en acción integral y comportamientos seguros para la prevención de eventos por minas y artefactos explosivos en áreas urbanas y rurales </t>
  </si>
  <si>
    <t>463</t>
  </si>
  <si>
    <t>Apoyar la disminucion del número   de niños, niñas, adolescentes entre 0 - 17 años que son victimas de minas</t>
  </si>
  <si>
    <t>466</t>
  </si>
  <si>
    <t>Implementar una (1)  estrategia para la promocion de los DD.HH. Y DIH</t>
  </si>
  <si>
    <t>467</t>
  </si>
  <si>
    <t>Implementar un (1) programa de capacitación en Derechos Humanos, a Funcionarios Públicos y miembros de la Fuerza Pública</t>
  </si>
  <si>
    <t>471</t>
  </si>
  <si>
    <t>Apoyar   una (1) estrategia para los defensores, lideres,  organizaciones sociales y comunitarias que promuevan los Derechos Humanos.</t>
  </si>
  <si>
    <t>Implementacion de Estrategias para la prevencion de eventos por minas y artefactos explosivos en el departamento de Arauca</t>
  </si>
  <si>
    <t>Implementacion de estrategias para la promocion de los derechos humanos en el departamento de Arauca</t>
  </si>
  <si>
    <t>Implementacion del plan de convivencia y seguridad ciudadana departamental.</t>
  </si>
  <si>
    <t>Implementacion de un programa de recompensa para la prevencion de los delitos</t>
  </si>
  <si>
    <t>Fortalecimiento a la socialización  de las  acciones en seguridad y convivencia en el departamento de Arauca</t>
  </si>
  <si>
    <t>Fortalecimiento y apoyo a los observatorio de la convivencia ciudanía y derechos humanos.</t>
  </si>
  <si>
    <t>Estrategia para la prevención de grupos delincuenciales y pandillas en adolescentes y jóvenes en el departamento de Arauca</t>
  </si>
  <si>
    <t>Implementación de una estrategia para la prevención de trata de personas en el departamento de Arauca</t>
  </si>
  <si>
    <t>Apoyo a la seguridad de los servidores públicos en el departamento de Arauca</t>
  </si>
  <si>
    <t>Construcción cerramiento y portal de acceso a la sede de la xviii brigada y batallón de a.s.p.c. No. 18 en el municipio de Arauca</t>
  </si>
  <si>
    <t>Construcción de las instalaciones de la seccional de investigación criminal sijin, en el comando de policía de Arauca municipio de Arauca departamento de Arauca</t>
  </si>
  <si>
    <t>Construcción de instalaciones para el batallón  de la infantería de marina en el municipio de Arauca, departamento de Arauca</t>
  </si>
  <si>
    <t>Estudio de factibilidad para la consolidación de una zona de desarrollo industrial</t>
  </si>
  <si>
    <t>Apoyo a la continuidad de los índices de prevalencias de las enfermedades de Fiebre Aftosa y Rabia Bovina en los 7 municipios del departamento de Arauca</t>
  </si>
  <si>
    <t>Apoyo a la formalizacion y registro legal de Mypimes en el departamento de Arauca</t>
  </si>
  <si>
    <t>Apoyo a la implementación de alianzas productivas de MINAGRICULTURA</t>
  </si>
  <si>
    <t>Fortalecimiento e implementacion de los Proyectos Ambientales Escolares en el departamento de Arauca</t>
  </si>
  <si>
    <t>Adquisición de en áreas de importancia hídrica para los acueductos municipales en el departamento de Arauca</t>
  </si>
  <si>
    <t>Implementacion del programa de formación deportiva y recreativa dirigida a representantes del sector de cada uno de los municipios del Departamento de Arauca</t>
  </si>
  <si>
    <t>Aportes para el desarrollo de los juegos intercolegiados categoria infantil y menoresfase departamental y nacional y fomento escuelas de formacion deportiva en el departamento de Arauca</t>
  </si>
  <si>
    <t>Proyecto integral de ludica, recreacion y aprovechamiento del tiempo libre dirigido a la primera infancia, niñez, adolescencia y juventud en el departamento de Arauca</t>
  </si>
  <si>
    <t>Fortalecimiento y asistencia tecnica al deporte asociado y competitivo a traves del apoyo para las participaciones del orden Departamental, Nacional e Internacional de las ligas deportivas del departamento de Arauca</t>
  </si>
  <si>
    <t>Implementacion y fortalecimiento de programas para el desarrollo de certamenes recreativos deportivos social comunitario focalizados a todos los grupos poblacionales del departamento de Arauca</t>
  </si>
  <si>
    <t>Diseño y actualizacion de la red de datos y red regulada de la administración departamental</t>
  </si>
  <si>
    <t>Fortalecimiento del Programa de gestion documental de la administracion departamental</t>
  </si>
  <si>
    <t>Remodelación y adecuacion de las dependencias y sedes administrativas del departamento de Arauca</t>
  </si>
  <si>
    <t>Mejoramiento de la dinamica fluvial  a través del Dragado del río Arauca, en el Departamento de Arauca</t>
  </si>
  <si>
    <t>Construcción obras de protección  hidraúlica, realce y construcción dique sectores críticos isla reinera, Municipio de Arauquita, Departamento de Arauca</t>
  </si>
  <si>
    <t>Construcción obras de protección en puntos críticos vereda Tamacay, bajo Tamacay, Cravo Charo y la meseta del Municipio de Tame, Departamento de Arauca</t>
  </si>
  <si>
    <t>Construccion de  planes de vida indígena de los pueblos  Makaguan, U'wa e Inga del Departamento de Arauca</t>
  </si>
  <si>
    <t>Desarrollo e implementación de campañas de formación y promoción de mecanismos de participación ciudadana en el Departamento.</t>
  </si>
  <si>
    <t>Apoyo al fortalecimiento  de  organismos de acción comunal y organizaciones sociales en  el Departamento de Arauca.</t>
  </si>
  <si>
    <t xml:space="preserve">Modernización administrativa a traves de la reingenieria de procesos, la actualizacion de inventarios, y la optimizacion de funciones en la administracion departamental </t>
  </si>
  <si>
    <t>Mejores desempeños mejores resultados</t>
  </si>
  <si>
    <t>Educación con calidad y pertinencia</t>
  </si>
  <si>
    <t>Apoyar el desarrollo de las olimpiadas de Deporte paralimpico en el Departamento de Arauca</t>
  </si>
  <si>
    <t>Adquisisción de un servicio de sistematización y automatización para el control integral del impuesto al consumo y la trazabilidad de los productos en el departamento de Arauca</t>
  </si>
  <si>
    <t>Construcción de un espacio Lúdico recreativo en el Centro Poblado de Puerto Jordán, Municipio de Tame, Departamento de Arauca</t>
  </si>
  <si>
    <t>Fortalecimiento y consolidación de la Región Llanera como un proceso de integración territorial y generación de alianzas competitivas territoriales comunes.</t>
  </si>
  <si>
    <t>Apoyo para el fortalecimiento institucional  mediante  asistencia técnica municipal, seguimiento y evaluación a los planes de desarrollo, políticas públicas y desempeño integral de los Municipios y el Departamento de Arauca</t>
  </si>
  <si>
    <t>Formulacion de las politicas publicas departamentales de empleo, mujer, primera infancia, niñez y adolescencia, juventud, familia, indígenas, afrodescendientes y actualizacion de la Politica Publica Departamental de discapacidad</t>
  </si>
  <si>
    <t>Implementacion de acciones para promover la generacion del empleo y del ingreso en el departamento de arauca</t>
  </si>
  <si>
    <t>Implementación de estrategias de desarrollo económico,  promoción del comercio exterior y la  competitividad regional en el Departamento de Arauca</t>
  </si>
  <si>
    <t>Apoyo al fomento de la politica publica nacional de la poblacion LGBTIen el departamento de arauca</t>
  </si>
  <si>
    <t>Apoyo a laprevencion de la vulneracion de los derechos de la niñez y la adolescencia  en el departamento de Arauca</t>
  </si>
  <si>
    <t>Apoyo a laprevencion de la vulneracion de los derechos de la primera infancia en el  departamento de Arauca</t>
  </si>
  <si>
    <t>Generacion y apoyo de espacios de participacion a la juventud del departamento de Arauca</t>
  </si>
  <si>
    <t>Generación y fortalecimiento  del desarrollo local en el Departamento de Arauca</t>
  </si>
  <si>
    <t>Apoyo a  las estrategias de la Red y el Plan Regional de Emprendimiento en el Departamento de Arauca</t>
  </si>
  <si>
    <t>Diseño de proyectos de vivienda de interes social prioritaria en el Departamento de Arauca</t>
  </si>
  <si>
    <t>Asignación de recursos complementarios en las modalidades de  Adquisición de vivienda nueva, Adquisición de vivienda Usada, Construcción en Sitio Propio, Mejoramiento de vivienda y Titulación de predios.</t>
  </si>
  <si>
    <t>Gestión y promoción para el acceso a la vivienda digna en el Departamento de Arauca</t>
  </si>
  <si>
    <t>Adquisición de predios para el desarrollo de vivienda de interes social prioritaria en el Departamento de Arauca.</t>
  </si>
  <si>
    <t>Adecuación de predios para el desarrollo de vivienda de interes social prioritaria en el Departamento de Arauca.</t>
  </si>
  <si>
    <t>diseño e implemetación de  solución de vivienda saludable para las comunidades indigenas del Departamento de Arauca</t>
  </si>
  <si>
    <t>Atención primaria en salud (ley 1438 de 2011) a 6.000 familias en población del nivel I y II del SISBEN del departamento de Arauca</t>
  </si>
  <si>
    <t>Fortalecimiento de los componentes de la informacion y la comunicación publica del departamento de Arauca</t>
  </si>
  <si>
    <t xml:space="preserve">Dotar tres centros de Desarrollo para la atención Integral en el Departamento de Arauca </t>
  </si>
  <si>
    <t>Implantación de la política de estimulos para el mejoramiento de la calidad educativa en los estudiantes del Dpto de Arauca</t>
  </si>
  <si>
    <t>Adquisición de medios  para la prestación del servicio de transporte escolar en el Dpto de Arauca</t>
  </si>
  <si>
    <t>Construcción  del Centro de Desarrollo de Atención Integral en el Municipio de Arauquita, Dpto de Arauca.</t>
  </si>
  <si>
    <t>Dotación  de material pedagógico para el centro de desarrollo de atención integral en el municipio de Arauca, dpto de Arauca</t>
  </si>
  <si>
    <t>Apoyar la educación superior mediante la contrucción de infraestructura física en Universidades Públicas en el Dpto de Arauca.</t>
  </si>
  <si>
    <t xml:space="preserve">Apoyar el montaje y/o consolidar de seis plantas de producción agroindustrial </t>
  </si>
  <si>
    <t>Apoyo para el montaje y consolidacion de la planta de beneficio de aves para el departamento de Arauca</t>
  </si>
  <si>
    <t>Apoyo a los procesos de actualizacion catastral, límites municipales y planes de ordenamiento territorial en el departamento de arauca</t>
  </si>
  <si>
    <t>Estudios técnicos  y diseños a detalle para los proyectos de inversión del Departamento de Arauca</t>
  </si>
  <si>
    <t>Implementación del observatorio de Planificación territorial y estadística en el Dpto de Arauca</t>
  </si>
  <si>
    <t>Implantación del uso de medios y Tecnologías de la información y las comunicaciones -TICs en el Departamento de Arauca</t>
  </si>
  <si>
    <t>Promoción y desarrollo de estrategias para la participación ciudadana y el control social de la inversión pública en el Dpto de Arauca</t>
  </si>
  <si>
    <t xml:space="preserve">Implementar un programa de rescate de la identidad cultural de los pueblos afrodescendientes en el departamento de arauca. </t>
  </si>
  <si>
    <t>Construcción de la segunda etapa para la sede de las negritudes, en el  municipio de arauquita, departamento de Arauca</t>
  </si>
  <si>
    <t>Generación de espacios adecuados para la expresión artistica y cultural para las personas con discapacidad</t>
  </si>
  <si>
    <t>Implementación del programa auxiliares en salud pública a 400 bachilleres del Dpto de Arauca</t>
  </si>
  <si>
    <t>Ampliación  de redes de distribución de media  tensión  vereda  caño negro, municipio de Fortul, departamento de Arauca.</t>
  </si>
  <si>
    <t>Adquisicion de medios para el fortalecimiento de la capacidad operativa del Cuerpo Tecnico de Inteligencia del municipio de Arauca, Dpto de Arauca</t>
  </si>
  <si>
    <t>Compra de terreno para el fuerte de carabineros en el municipio de Arauca, Dpto de Arauca</t>
  </si>
  <si>
    <t>Apoyo de los procesos del proyecto de modernización diseñados para la secretaria de educación departamental (cuota admtción)</t>
  </si>
  <si>
    <t>Apoyo de los procesos del proyecto de modernización diseñados para la secretaria de educación departamental (contribuciones inherentes a la nómina) (aportes patronales cuota admtción)</t>
  </si>
  <si>
    <t>4149</t>
  </si>
  <si>
    <t>4150</t>
  </si>
  <si>
    <t>Proyecto  para la prestación del servicio educativo y administrativo en las instituciones y centros educativos del departamento de Arauca (comisión bancaria)</t>
  </si>
  <si>
    <t>Proyecto  para la prestación del servicio educativo y administrativo en las instituciones y centros educativos del departamento de Arauca  (viáticos docentes, directivos y admtvos)</t>
  </si>
  <si>
    <t>Proyecto  para la prestación del servicio educativo y administrativo en las instituciones y centros educativos del departamento de Arauca (nómina docentes)</t>
  </si>
  <si>
    <t>Proyecto  para la prestación del servicio educativo y administrativo en las instituciones y centros educativos del departamento de Arauca (nómina directivos)</t>
  </si>
  <si>
    <t>Proyecto  para la prestación del servicio educativo y administrativo en las instituciones y centros educativos del departamento de Arauca (pensionados docentes)</t>
  </si>
  <si>
    <t>Proyecto  para la prestación del servicio educativo y administrativo en las instituciones y centros educativos del departamento de Arauca (contribuciones inherentes a la nómina docentes)</t>
  </si>
  <si>
    <t>Proyecto  para la prestación del servicio educativo y administrativo en las instituciones y centros educativos del departamento de Arauca (contribuciones inherentes a la nómina directivos)</t>
  </si>
  <si>
    <t>Proyecto  para la prestación del servicio educativo y administrativo en las instituciones y centros educativos del departamento de Arauca (nómina admtvos i.e.)</t>
  </si>
  <si>
    <t>Proyecto  para la prestación del servicio educativo y administrativo en las instituciones y centros educativos del departamento de Arauca (pensión administrativos)</t>
  </si>
  <si>
    <t>Proyecto  para la prestación del servicio educativo y administrativo en las instituciones y centros educativos del departamento de Arauca (servicios personales indirectos)</t>
  </si>
  <si>
    <t>Proyecto  para la prestación del servicio educativo y administrativo en las instituciones y centros educativos del departamento de Arauca (aportes patronales administrativos)</t>
  </si>
  <si>
    <t>Proyecto implantación y mejoramiento del servicio del programa especial de restaurantes escolar de los centros indígenas del departamento de Arauca</t>
  </si>
  <si>
    <t>Servicio de transporte escolar para garantizar el acceso y permanencia en el sistema educativo de los niños y niñas pertenecientes a los niveles 1 y 2 del sisben en el dpto de Arauca.</t>
  </si>
  <si>
    <t>4153</t>
  </si>
  <si>
    <t>4155</t>
  </si>
  <si>
    <t>4156</t>
  </si>
  <si>
    <t>4157</t>
  </si>
  <si>
    <t>4159</t>
  </si>
  <si>
    <t>4160</t>
  </si>
  <si>
    <t>4161</t>
  </si>
  <si>
    <t>4162</t>
  </si>
  <si>
    <t>4163</t>
  </si>
  <si>
    <t>4165</t>
  </si>
  <si>
    <t>4202</t>
  </si>
  <si>
    <t>Estudios y diseños para la construcción del área administrativa para el nuevo Batallón  Fluvial de Infanteria de marina No. 52, Municipio de Arauca, Departamento de Arauca</t>
  </si>
  <si>
    <t>Adquisicion de medios de transporte  para la proteccion a la vida, libertad e integridad de los servidores públicos del Dpto de Arauca</t>
  </si>
  <si>
    <t>Ampliación de la electrificación en la vereda vista hermosa en el municipio de Arauquita, departamento de Arauca.</t>
  </si>
  <si>
    <t>Ampliación electrificación vereda el recreo, municipio de Arauquita, departamento de Arauca</t>
  </si>
  <si>
    <t>Ampliación de redes de energía eléctrica en las veredas San Ramón, las Monas, San Pablo y el Socorro en el municipio de Arauca, departamento de Arauca.</t>
  </si>
  <si>
    <t>Construcción redes de media y baja tensión en la vereda Matal flor amarillo, municipio de Arauca, departamento de Arauca</t>
  </si>
  <si>
    <t>Ampliación electrificación vereda san Isidro, tropicales y gaviotas de Caranal, municipio de Arauquita, departamento de Arauca.</t>
  </si>
  <si>
    <t>Apoyo a realización de actividades  que promuevan la asistencia a niños y jóvenes y adolecentes a las bibliotecas municipales en el departamento de Arauca.</t>
  </si>
  <si>
    <t xml:space="preserve">Apoyo al sistema nacional de cultural en el departamento de Arauca. </t>
  </si>
  <si>
    <t xml:space="preserve">Implementación del programa de formación artística y cultural "padrotes del Arauca", en los municipios del departamento de Arauca. </t>
  </si>
  <si>
    <t xml:space="preserve">Apoyo a la formación artística y cultural a personas discapacitadas en los municipio de Arauca y Saravena </t>
  </si>
  <si>
    <t xml:space="preserve">Capacitación en artes plásticas y dibujo en el departamento de Arauca. </t>
  </si>
  <si>
    <t xml:space="preserve">Capacitación a la población en instrumentos de bajo llanero y bandolina en el departamento de Arauca. </t>
  </si>
  <si>
    <t xml:space="preserve">Difusión mediante la realización de eventos culturales escolares en el municipio de Arauca, departamento de Arauca. </t>
  </si>
  <si>
    <t xml:space="preserve">Apoyo a creadores y gestores culturales mediante la implementación  estímulos en el departamento de Arauca. </t>
  </si>
  <si>
    <t xml:space="preserve"> Apoyo a la formación en artesanías  en el departamento de Arauca para promover su comercialización. </t>
  </si>
  <si>
    <t xml:space="preserve"> Apoyo a programas lúdicos y artísticos en el departamento de Arauca.  </t>
  </si>
  <si>
    <t xml:space="preserve"> Apoyo a la realización de las olimpiadas culturales comunales  en el departamento de Arauca.  </t>
  </si>
  <si>
    <t xml:space="preserve">Apoyo a la realización de campañas educativas de cultura ciudadana para la promoción y preservación ambiental y cultural del ecosistema llanero en el departamento de a ruaca. </t>
  </si>
  <si>
    <t xml:space="preserve"> implementación de un programa de formación artística y lúdica en el baile de joropo tradicional  a población  en el municipio de Arauca departamento de Arauca</t>
  </si>
  <si>
    <t xml:space="preserve">Apoyo a la realización de los eventos en las instituciones educativas del departamento de Arauca. </t>
  </si>
  <si>
    <t>Mejoramiento y adecuación  casa de la cultura municipio de arauquita en el departamento de arauca.</t>
  </si>
  <si>
    <t xml:space="preserve">Mantenimiento, adecuación  y cambio de instalaciones electricas casa de la cultura municipio de arauca, departamento de arauca. </t>
  </si>
  <si>
    <t xml:space="preserve">Elaboración de los diseños del forum los libertadores en el municipio de arauca, departamento de arauca. </t>
  </si>
  <si>
    <t xml:space="preserve">Construcción de la cuarta etapa del segundo circuito de subtransmision de energía Caño Limón - Arauca en el Municipio de Arauca Departamento de Arauca </t>
  </si>
  <si>
    <t>Mejoramiento y rehabilitación de las vías contempladas en el Plan Vial Regional del Departamento de Arauca</t>
  </si>
  <si>
    <t xml:space="preserve">Construccion puente Rio Tame, sobre la via Tame - San Salvador, Municipio de Tame, Departamento de Arauca </t>
  </si>
  <si>
    <t>Desarrollo Urbano (Equipamientos y espacio público)</t>
  </si>
  <si>
    <t>Apoyar la construcción, adecuación y/o terminación de la infraestructura física de 3 equipamientos colectivos</t>
  </si>
  <si>
    <t>Mejoramiento y adecuación del coliseo de ferias del municipio de Tame, departamento de Arauca</t>
  </si>
  <si>
    <t>Construcción segunda etapa del complejo ferial del municipio de Arauca, departamento de Arauca</t>
  </si>
  <si>
    <t>Adquisición de equipos de computos y otros dispositivos de tecnología en hardware y comunicaciones para la administración  departamental</t>
  </si>
  <si>
    <t>Ampliación y optimización de los sistemas de acueducto en el área urbana de los municipios del Departamento de Arauca</t>
  </si>
  <si>
    <t>Ampliación y optimización de los sistemas de alcantarillado sanitario en el area urbana de los Municipios del Departamento</t>
  </si>
  <si>
    <t>Manejo integral de los residuos sólidos</t>
  </si>
  <si>
    <t xml:space="preserve">Optimizar el sistema de tratamiento y disposición final de residuos sólidos existente en los municipios de Cavo norte y Puerto Rondón </t>
  </si>
  <si>
    <t>Optimizar el sistema de tratamiento y disposición final de residuos sólidos existente en el municipio de Cravo Norte, departamento de Arauca</t>
  </si>
  <si>
    <t>29</t>
  </si>
  <si>
    <t>Electrificar 8 nuevos proyectos de vivienda de interés social en el departamento</t>
  </si>
  <si>
    <t xml:space="preserve">Construcción de redes de distribución de energía para proyectos de  vivienda de interés social en los  municipios del departamento de Arauca </t>
  </si>
  <si>
    <t>Implantación del programa de interventorías técnicas, administrativas y financieras de los  proyectos de inversión en el  dpto. De Arauca</t>
  </si>
  <si>
    <t>Mejoramiento de la infraestructura física del Centro educativo Andres Bello, Vereda la Paz, del Municipio de Arauquita</t>
  </si>
  <si>
    <t>Construir 800 unidades de sistemas individuales alternativos para el manejo adecuado de excretas en el sector rural</t>
  </si>
  <si>
    <t>Construir 800 unidades de sistemas individuales alternativos de suministro y potabilización de agua en el sector rural</t>
  </si>
  <si>
    <t xml:space="preserve">Construcción de soluciones individuales hidrosanitarias y ambientales para la prestación del servicio de agua apta para consumo humano en el area rural del departamento de Arauca </t>
  </si>
  <si>
    <t xml:space="preserve">Construcción de soluciones individuales hidrosanitarias y ambientales para la prestación del servicio de saneamiento basico en el área rural del departamento de Arauca </t>
  </si>
  <si>
    <t>Mejoramiento, mantenimiento y/o pavimentación  de las vías terciarias del Plan Vial Regional en el Departamento de Arauca</t>
  </si>
  <si>
    <t xml:space="preserve">Difusión, promoción y posicionamiento de la imagen cultural del departamento de Arauca. </t>
  </si>
  <si>
    <t>Construcción, mejoramiento y mantenimiento de las vias terciarias en el Departamento de Arauca</t>
  </si>
  <si>
    <t>Fortalecimiento de acciones de promoción social en salud para la atención a población en situación de desplazamiento en el Depto de Arauca</t>
  </si>
  <si>
    <t>Apoyo para las acciones de promoción social en Salud dirigido a población afrodescendiente del Dpto de Arauca</t>
  </si>
  <si>
    <t>Fortalecimiento de acciones de promoción social en salud para la atención a población indígena en el Depto de Arauca</t>
  </si>
  <si>
    <t>Implementación de acciones de promoción social en salud para mejorar la calidad de vida de las personas con discapacidad en el Dpto de Arauca</t>
  </si>
  <si>
    <t>Implementación de acciones para fortalecer la salud visual y auditiva del Dpto de Arauca</t>
  </si>
  <si>
    <t>Acciones de promoción social en salud para la prevención de violencias de género en el departamento de Arauca</t>
  </si>
  <si>
    <t>Fortalecimiento de acciones de promoción social en salud para la atención a la población en proceso de reintegración y desmovilizada en el Dpto de Arauca</t>
  </si>
  <si>
    <t xml:space="preserve">Lograr que el 70% (3.080) de las mujeres gestantes asistan mínimo a 4 controles prenatales </t>
  </si>
  <si>
    <t>Garantizar la dotación y operatividad del 100% (7) de los centros de servicios amigables con la estrategia "Bebe Piénsalo Bien" del departamento de Arauca</t>
  </si>
  <si>
    <t>Garantizar el cumplimiento en los 7 municipios de las líneas de acción de maternidad segura, fomento de planificación familiar, fomento de salud sexual y reproductiva para adolescentes jóvenes, prevención de ITS/VIH, detección de casos de cáncer de cuello uterino, cáncer mama y prevención de violencia doméstica sexual en la red prestadora de servicios de salud en el departamento de Arauca</t>
  </si>
  <si>
    <t>68</t>
  </si>
  <si>
    <t>69</t>
  </si>
  <si>
    <t>70</t>
  </si>
  <si>
    <t>Fortalecimiento de las acciones de salud sexual y reproductiva en la poblacion de hombres y mujeres en edad fertil, priorizando adolescentes y jovenes en el departamento de Arauca</t>
  </si>
  <si>
    <t>Implementación de la estrategia de atención primaria en salud y salud familiar en el Dpto de Arauca</t>
  </si>
  <si>
    <t>Implementación de una estrategia de atención especializada en salud a la población del Departamento de Arauca</t>
  </si>
  <si>
    <t>Prestación de los servicios de salud en lo no cubierto con subsidios a la demanda en la población elegible del Departamento de Arauca</t>
  </si>
  <si>
    <t>Apoyo a la prestación de los servicios de salud en lo no POSS a la población pobre afiliada al régimen subsidiado en el Dpto de Arauca</t>
  </si>
  <si>
    <t>Dotación de equipos y mobiliario de la red pública hospitalaria del Dpto de Arauca</t>
  </si>
  <si>
    <t>Fortalecimieto de la accesibilidad a los servicios de salud de mayor complejidad a través de la adquisición de ambulancias para la red pública hospitalaria</t>
  </si>
  <si>
    <t>Apoyar el tribunal de ética médica en el Dpto de Arauca</t>
  </si>
  <si>
    <t>Apoyo a las acciones de vigilancia de las enfermedades zoonóticas en el Dpto de Arauca</t>
  </si>
  <si>
    <t>Vacunar el 80 % (29882) de perros y gatos contra la rabia cada año</t>
  </si>
  <si>
    <t>Esterilizar 100% de los animales (perros y gatos) programados cada año</t>
  </si>
  <si>
    <t>Continuar con el programa de control de roedores y plagas en el 80% de las viviendas del departamento de Arauca</t>
  </si>
  <si>
    <t>Acciones de vigilancia y seguimiento al 100% de los casos encefalitis equina</t>
  </si>
  <si>
    <t>Fortalecimiento de la vigilancia epidemiologica en el departamento de Arauca</t>
  </si>
  <si>
    <t>Garantizar la captación de información a través de los RIPS-RUAF del 100% de las IPS del departamento</t>
  </si>
  <si>
    <t>Apoyo al Plan Ampliado de Inmunizaciones PAI para la disminucíón de la morbi-mortalidad infantil asociada a enfermedades inmunoprevenibles en el Dpto de arauca</t>
  </si>
  <si>
    <t>Apoyo a la estrategia AIEPI clínico, comunitario y organizacional que disminuya los índices de morbimortalidad infantil en el Dpto de Arauca</t>
  </si>
  <si>
    <t>Mejoramiento de la salud mental y prevención del suicidio en el Dpto de Arauca</t>
  </si>
  <si>
    <t>Prevención, promoción y control de las enfermedades transmitidas por vectores (ETV) en el Dpto de Arauca</t>
  </si>
  <si>
    <t>Fortalcimiento de las actividades de salud pública en el Laboratorio fronterizo del Dpto de Arauca</t>
  </si>
  <si>
    <t>Realización de la Segunda fase del diagnóstico de  las condiciones de salud y de trabajo de la población pobre vulnerable de trabajadores informales de la economía del Dpto de Arauca</t>
  </si>
  <si>
    <t>Fortalecimiento del Centro Regulador de urgencias, emergencias y desastres del Dpto de Arauca</t>
  </si>
  <si>
    <t>Implementar un plan de acción para la prevención del consumo de sustancias psicoactivas  y atención a niños, jóvenes consumidores en el Dpto de Arauca</t>
  </si>
  <si>
    <t>Implementación de acciones de promoción social en Salud para prevenir enfermedades neumoccoocicas en personas mayores del Dpto de Arauca</t>
  </si>
  <si>
    <t>Implementación de acciones con atención psicosocial con enfoque diferencial para población LGBTI en el Dpto de Arauca</t>
  </si>
  <si>
    <t>4164</t>
  </si>
  <si>
    <t>Apoyo a la prestacion del servicio educativo para la operación de los establecimientos educativos del departamento de arauca</t>
  </si>
  <si>
    <t>GPS</t>
  </si>
  <si>
    <t>DEPORTE Y RECREACION</t>
  </si>
  <si>
    <t>Descripción de la Meta de producto</t>
  </si>
  <si>
    <t>No. Meta</t>
  </si>
  <si>
    <t>DEPORTE</t>
  </si>
  <si>
    <t>Apoyo a la comercialización de productos agropecuarios de pequeños productores mediante la implementación  de la estrategia de mercados campesinos en el dpto</t>
  </si>
  <si>
    <t>Desarrollo de estrategias para el desarrollo y la aplicación  de la ciencia,tecnología e innovación en el Departamento de Arauca</t>
  </si>
  <si>
    <t>Construcción (conformación, rehabilitación, pavimentación y protección ) del dique perimetral urbano desde sector los libertadores hasta el barrio primero de enero en el municipio de Arauca</t>
  </si>
  <si>
    <t>actualizar</t>
  </si>
  <si>
    <t>SEGUIMOS CON EL CAMBIO</t>
  </si>
  <si>
    <t>valor por fuente de financiacion</t>
  </si>
  <si>
    <t>fuente de financiacion</t>
  </si>
  <si>
    <t>valor total del proyecto</t>
  </si>
  <si>
    <t>4300</t>
  </si>
  <si>
    <t>Rendimientos Financieros ICLD</t>
  </si>
  <si>
    <t>I.V.A.</t>
  </si>
  <si>
    <t>Participación Regalías Petrolíferas</t>
  </si>
  <si>
    <t>Superavit I.V.A.</t>
  </si>
  <si>
    <t>Superavit al consumo de tabaco y cigarrillos nacionales</t>
  </si>
  <si>
    <t>Superavit sobretasa a la gasolina</t>
  </si>
  <si>
    <t>Al consumo de licores nacionales (Ley 14/83)</t>
  </si>
  <si>
    <t>Estampilla procultura</t>
  </si>
  <si>
    <t>Prestacion de servicios en educacion (S.G.P.)</t>
  </si>
  <si>
    <t>Prestacion de servicios en educacion (S.G.P.) sin situacion de fondos</t>
  </si>
  <si>
    <t>Cancelacion de prestaciones sociales del personal nacionalizado por la Ley 43 de 1.975 (S.G.P.)</t>
  </si>
  <si>
    <t>Aportes patronales en educacion (S.G.P.) sin situacion de fondos</t>
  </si>
  <si>
    <t>Superavit CPSM</t>
  </si>
  <si>
    <t>Superavit rendimientos financieros CPSM</t>
  </si>
  <si>
    <t>Superavit Cancelacion de prestaciones sociales del personal nacionalizado por la Ley 43 de 1.975 (S.G.P.)</t>
  </si>
  <si>
    <t>Superavit rendimientos financieros CP´M (S.G.P)</t>
  </si>
  <si>
    <t>Superavit rendimientos financieros (S.G.P.) Educacion</t>
  </si>
  <si>
    <t>Impuesto Del 5% Fondo de Seguridad Ley 418/97, Contratación De La Gobernación De Arauca</t>
  </si>
  <si>
    <t>Gaceta Departamental</t>
  </si>
  <si>
    <t>Superavit Gaceta Departamental</t>
  </si>
  <si>
    <t>Aprovechamientos y Otros Ingresos</t>
  </si>
  <si>
    <t>Superavit Aprovechamientos y Otros Ingresos</t>
  </si>
  <si>
    <t>Estampilla pro - adulto mayor</t>
  </si>
  <si>
    <t>Superavit Estampilla pro - adulto mayor</t>
  </si>
  <si>
    <t>Superavit Rendimientos Financieros  Estampilla pro - adulto mayor</t>
  </si>
  <si>
    <t>Al Consumo de Tabaco y Cigarrillo Nacionales</t>
  </si>
  <si>
    <t>Sobretasa a la Gasolina</t>
  </si>
  <si>
    <t>Al Consumo de Tabaco y Cigarrillo Extranjero</t>
  </si>
  <si>
    <t>Superavit Al consumo de licores nacionales (Ley 14/83)</t>
  </si>
  <si>
    <t>IVA Licores Extranjero Deporte</t>
  </si>
  <si>
    <t>IVA Licores Nacionales Deporte</t>
  </si>
  <si>
    <t>16% Cigarrillos Nacionales y extrajeros Deporte</t>
  </si>
  <si>
    <t xml:space="preserve">Iva Telefonía Móvil  </t>
  </si>
  <si>
    <t>Al Consumo de Cerveza Extranjera (Decreto 190/69)</t>
  </si>
  <si>
    <t>Al Consumo de Licores Extranjeros (Ley 14/83)</t>
  </si>
  <si>
    <t>Al Deguello de Ganado Mayor Otros Municipios (Ley 14/83)</t>
  </si>
  <si>
    <t>Estampilla Prodesarrollo Departamental (Decreto 1222/86)</t>
  </si>
  <si>
    <t>Estampilla Prodesarrollo Fronterizo (Ley 191/95)</t>
  </si>
  <si>
    <t>Estampilla Procultura</t>
  </si>
  <si>
    <t>Iva Telefonía Móvil</t>
  </si>
  <si>
    <t>Recursos para Agua Potable y Saneamiento Básico del Sistema General de Participaciones - Ley 1176/2007</t>
  </si>
  <si>
    <t>Desahorro FAEP (Ley 1430 del 2010, Artículo 44)</t>
  </si>
  <si>
    <t>Superavit Recursos Desahorro FAEP  (Ley 1430/21010  Articulo 44)</t>
  </si>
  <si>
    <t>Estampilla Proelectrifiación Rural</t>
  </si>
  <si>
    <t>Sobretasa al Acpm</t>
  </si>
  <si>
    <t>Superavit Rendimientosfinancieros  Emprestito Bancario 2005 Banco Cafetero</t>
  </si>
  <si>
    <t>Superavit Rendimientos Financieros Emprestito Bancario 2005 Banco de Bogotá</t>
  </si>
  <si>
    <t>Superavit Rendimientos Financieros Emprestito Bancario 2006 Bancolombia</t>
  </si>
  <si>
    <t>Superavit Rendimientos Financieros Emprestito Bancario 2006 Banco Bancafe</t>
  </si>
  <si>
    <t>Superavit Rendimientos Financieros Emprestito Bancario 2006 Banco BBVA</t>
  </si>
  <si>
    <t>Superavit Rendimientos Financieros Emprestito Bancario 2002 BBVA</t>
  </si>
  <si>
    <t>Superavit Rendimientos Financieros Emprestito Bancario 2002 Banco Bancafe</t>
  </si>
  <si>
    <t>Superavit Rendimientos Financieros credito 2010 Davivienda</t>
  </si>
  <si>
    <t>Superavit Rendimientos Financieros emprestito bancario 2.010 registro Minhacienda N° 611514550 Cuenta N° 506600072864  Davivienda</t>
  </si>
  <si>
    <t>Superavit Rendimientos Financieros  CTA Ahorros 064-17483-2 BBVA. Emprestito bancario, registro Minhacienda 611514542</t>
  </si>
  <si>
    <t>Superavit Rendimientos Financieros Emprestito Bancario 2010 Banco de Bogota, registro Minhacienda 611514552</t>
  </si>
  <si>
    <t>Superavit emprestito bancario BBVA Colombia (Registro Minhacienda 611514542)</t>
  </si>
  <si>
    <t>Superavit emprestito bancario Banco de Bogota (Registro Minhacienda 611514552)</t>
  </si>
  <si>
    <t>Superavit emprestito bancario Banco  Davivienda (Registro Minhacienda 611514550)</t>
  </si>
  <si>
    <t>Al Consumo de Licores Nacionales (Ley 14/83)</t>
  </si>
  <si>
    <t>Al Deguello de Ganado Mayor Municipio de Arauca (Ley 14/83)</t>
  </si>
  <si>
    <t>Al Consumo de Cerveza Nacional (Decreto 190/69)</t>
  </si>
  <si>
    <t>Al consumo de cerveza nacional (Decreto 190/69)</t>
  </si>
  <si>
    <t>Superavit Al Consumo de cerveza nacional (Decreto 190/69)</t>
  </si>
  <si>
    <t>Superavit Al consumo de cerveza nacional (Decreto 190/69)</t>
  </si>
  <si>
    <t>Superavit Impuesto de Registro y Anotación</t>
  </si>
  <si>
    <t>Impuesto de Registro y Anotacion</t>
  </si>
  <si>
    <t>Superavit Cancelación de Reserva Impuesto de Registro y Anotación</t>
  </si>
  <si>
    <t>falta 0,46</t>
  </si>
  <si>
    <t>Superavit Cancelación de Reserva Superavit Al Consumo de Tabaco y Cigarrillo nacionales</t>
  </si>
  <si>
    <t>menos 0.40 en la superavit cancelacion de reserva superavit al consumo de tabaco y cigarrillo nacionales</t>
  </si>
  <si>
    <t>Superavit Al Consumo de Tabaco y Cigarrillo Extranjero</t>
  </si>
  <si>
    <t>Superavit Cancelación de Reserva Al Consumo de Tabaco y Cigarrillo Extranjero</t>
  </si>
  <si>
    <t>falta 0,37</t>
  </si>
  <si>
    <t>Reintegros ICLD Al Consumo de Cerveza Nacional (Decreto 190/69)</t>
  </si>
  <si>
    <t>Superavit Cancelación de Reserva Superavit Al Consumo de Cerveza Nacional (Decreto 190/69)</t>
  </si>
  <si>
    <t>Superavit Cancelación de Saldos de Vigencia Expirada Reserva al Consumo de Cerveza Nacional (Decreto 190/69)</t>
  </si>
  <si>
    <t>Superavit Al Consumo de Cerveza Extranjera (Decreto 190/69)</t>
  </si>
  <si>
    <t>Superavit Al Consumo de Licores Nacionales (Ley 14/83)</t>
  </si>
  <si>
    <t>Reintegros ICLD Al consumo de licores nacionales)</t>
  </si>
  <si>
    <t>la fuente Al consumo de Licores Nacionales (Ley 14/83) valor $3.825.000, corresponde a educación</t>
  </si>
  <si>
    <t>este proyecto se aumento en $3.825.000, corresponde al consumo de liciores Nacionales (Ley 14/83)  -  50% a educacion</t>
  </si>
  <si>
    <t>Superavit Cancelación de Reserva Al Consumo de Licores Nacionales (Ley 14/83)</t>
  </si>
  <si>
    <t>Superavit Al Consumo de Licores Extranjeros (Ley 14/83)</t>
  </si>
  <si>
    <t>se disminuyo el valor en ctvs  0,92 licores extranjeros</t>
  </si>
  <si>
    <t>Superavit Al Deguello de Ganado Mayor Municipio de Arauca (Ley 14/83)</t>
  </si>
  <si>
    <t>Superavit Cancelación de Reserva Superavit Al Deguello de Ganado Mayor Otros Municipios (Ley 14/83)</t>
  </si>
  <si>
    <t>falta0,29 deguello ganado otros mpios</t>
  </si>
  <si>
    <t>Superavit Al Deguello de Ganado Mayor Otros Municipios (Ley 14/83)</t>
  </si>
  <si>
    <t>el valor de superavit gaceta dptal estaba pasado en 40,24</t>
  </si>
  <si>
    <t>diferencia sobretasa a la gasolina 0,24  faltaban</t>
  </si>
  <si>
    <t>SE LE AUMENTO 0,35 en iva.</t>
  </si>
  <si>
    <t>Reintegros ICLD (IVA)</t>
  </si>
  <si>
    <t>Superavit Cancelación de Reserva Superavit I.V.A.</t>
  </si>
  <si>
    <t>corresponde al 50% del vr. Total de est. Prod. Dptal  q es $1.667.575.751,63</t>
  </si>
  <si>
    <t>se aumento $11.186.487,73</t>
  </si>
  <si>
    <t>el vr. Correspondiente al 25% del total $1.667.575.751,63</t>
  </si>
  <si>
    <t>Superavit Estampilla Prodesarrollo Departamental (Decreto 1222/86)</t>
  </si>
  <si>
    <t>Superavit Rendimientos Financieros  Estampilla Prodesarrollo Departamental</t>
  </si>
  <si>
    <t>Superavit Cancelación de Reserva Estampilla Prodesarrollo Departamental (Decreto 1222/86)</t>
  </si>
  <si>
    <t>Superavit Cancelación de Saldos de Vigencia Expirada Reserva Superavit Estampilla Prodesarrollo Departamental</t>
  </si>
  <si>
    <t>Superavit Cancelación de Reserva Superavit ICLD</t>
  </si>
  <si>
    <t>Superavit Cancelación de Saldos de Vigencia Expirada Reserva ICLD</t>
  </si>
  <si>
    <t>Superavit Cancelación de Saldos de Vigencia Expirada Reserva Superavit al Consumo de Licores Extranjeros y Nacionales (Ley 14/83)</t>
  </si>
  <si>
    <t>Superavit Rendimientos Financieros ICLD</t>
  </si>
  <si>
    <t>Superavit Estampilla Proelectrificacion Rural</t>
  </si>
  <si>
    <t>Superavit Rendimientos Financieros  Estampilla Proelectrificacion</t>
  </si>
  <si>
    <t>Superavit Cancelación de Saldos de Vigencia Expirada Reserva Superavit Estampilla Proelectrificación Rural</t>
  </si>
  <si>
    <t>se disminuye $8.576,73</t>
  </si>
  <si>
    <t>se disminuyo la estampilla profrontera</t>
  </si>
  <si>
    <t>Superavit Cancelación de Reserva Superavit Estampilla Prodesarrollo Fronterizo</t>
  </si>
  <si>
    <t>Superavit Rendimientos Financieros Estampilla Prodesarrollo Fronterizo</t>
  </si>
  <si>
    <t>Supravit Estampilla Prodesarrollo Fronterizo (Ley 191/95)</t>
  </si>
  <si>
    <t>Superavit Estampilla Prodesarrollo Fronterizo (Ley 191/95)</t>
  </si>
  <si>
    <t>Superavit Cancelación de Reserva Superavit Estampilla Procultura</t>
  </si>
  <si>
    <t>Superavit Rendimientos Financieros Estampilla Procultura</t>
  </si>
  <si>
    <t>Superavit Estampilla Procultura</t>
  </si>
  <si>
    <t>Se disminuyo en $494.064</t>
  </si>
  <si>
    <t>Superavit Rendimientos Financieros Sobretasa al Acpm</t>
  </si>
  <si>
    <t>Superavit Cancelación de Saldos de Vigencia Expirada Reserva Superavit Sobretasa al ACPM</t>
  </si>
  <si>
    <t>Superavit Sobretasa al Acpm</t>
  </si>
  <si>
    <t>Reintegro recursos (Sobretasa al A.C.P.M)</t>
  </si>
  <si>
    <t>Reintegro recursos (Rendimientos financieros Sobretasa al A.C.P.M)</t>
  </si>
  <si>
    <t>Aumento $21.726.754,25</t>
  </si>
  <si>
    <t>Superavit Iva Telefonía Móvil</t>
  </si>
  <si>
    <t>Superavit IVA Licores Extranjero Deporte</t>
  </si>
  <si>
    <t>Disminuye $600</t>
  </si>
  <si>
    <t>Superavit IVA Licores Nacionales Deporte</t>
  </si>
  <si>
    <t>Superavit Impuesto del 5% Fondo de Seguridad Ley 418/ 97, Contratación de la Gobernación de Arauca</t>
  </si>
  <si>
    <t>Superavit Rendimientos Financieros Fondo de Seguridad Ley 417/97</t>
  </si>
  <si>
    <t>Superavit Cancelación de Reserva Impuesto del 5% Fondo de Seguridad Ley 418/97, Contratación de la Gobernación de Arauca</t>
  </si>
  <si>
    <t>disminuyo $21.726.754,25  IVA telefonia movil  y  $77.280.000  de 16% cigarrillos nacionales y extranjeros deporte</t>
  </si>
  <si>
    <t>Superavit Recursos para Agua Potable y Saneamiento Básico del SGP - Ley 1176/2007</t>
  </si>
  <si>
    <t>Superavit Rendimientos Financieros Recursos para Agua Potable y Saneamiento Basico del SGP - Ley 1176/2007</t>
  </si>
  <si>
    <t>Superavit Rendimientos Financieros Fondo de Desastres</t>
  </si>
  <si>
    <t>Apoyo para la comercialización de productos agropecuarios del departamento de Arauca, mediante la participacion de eventos feriales a nivel local, regional y/o nacional</t>
  </si>
  <si>
    <t>Fondo Rotatorio Secretaria de Desarrollo Agropecuario y Sostenible</t>
  </si>
  <si>
    <t>se disminuyo en $147.248,60</t>
  </si>
  <si>
    <t>Ingreso por transferencia recursos cofinanciacion coberturas educacion de las entidades territoriales productoras. Resolucion 3585/2.012.</t>
  </si>
  <si>
    <t>el vr. Correcto de transferencias es $844.858.957</t>
  </si>
  <si>
    <t>se disminuyó $7.476.407,39</t>
  </si>
  <si>
    <t>Otras multas de Gobierno</t>
  </si>
  <si>
    <t>Otros ingresos no Tributarios</t>
  </si>
  <si>
    <t>Arrendamientos</t>
  </si>
  <si>
    <t>Rendimientos Financieros Participación Regalías Petrolíferas</t>
  </si>
  <si>
    <t>Reintegro recursos de regalias</t>
  </si>
  <si>
    <t>Ingreso por margen de comercializacion Regalias Petroleras art. 156  d. 4923/2.011</t>
  </si>
  <si>
    <t>se disminuyo el vr. En $281.919.896,14)</t>
  </si>
  <si>
    <t>Impuesto del 5% Fondo de Seguridad Ley 418/ 97, Contratación de la Gobernación de Arauca</t>
  </si>
  <si>
    <t>Recursos Ley 21/82 Resolucion N° 3773 de mayo de 2010</t>
  </si>
  <si>
    <t>RECURSOS LEY 21/82</t>
  </si>
  <si>
    <t>Rendimientos  ICLD</t>
  </si>
  <si>
    <t>Diseño e implementación del Plan Estrategico para el fortalecimiento de la capacidad administrativa y operativa de los prestadores de servicios de los siete municipios del dpto de Arauca</t>
  </si>
  <si>
    <t>convenio con la Federación Nacional de Departamentos</t>
  </si>
  <si>
    <t>Convenio de Cooperación No. 011/2011 Federación Nacional de Departamentos</t>
  </si>
  <si>
    <t>Conectividad  (Con Situación de Fondos)</t>
  </si>
  <si>
    <t>Superavit Conectividad (SGP)</t>
  </si>
  <si>
    <t>Prestación de servicios en educación (SGP)</t>
  </si>
  <si>
    <t>Prestación de servicios en educación (SGP)sin situación de fondos</t>
  </si>
  <si>
    <t>Cancelación de prestaciones sociales del personal nacionalizado por la Ley 43 de 1975 (SGP)</t>
  </si>
  <si>
    <r>
      <t>Superavit Cancelación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 prestaciones sociales del personal nacionalizado por la Ley 43 de 1975 (SGP)</t>
    </r>
  </si>
  <si>
    <t>Aportes patromales en educación (SGP) sin situación de fondos</t>
  </si>
  <si>
    <t>Superavit Rendimientos Financieros SGP Educación</t>
  </si>
  <si>
    <t>Supervait Prestación de servicios en educación (SGP)</t>
  </si>
  <si>
    <t>Superavit Cancelación de Reserva Prestación de Servicios en Educación</t>
  </si>
  <si>
    <t>Supervait Reintegros Recursos del SGP Educación</t>
  </si>
  <si>
    <t>Supervait Cancelación de saldos de Vigencia Expirada Reserva Superavit Prestación del Servicio en Educación (S.G.P.)</t>
  </si>
  <si>
    <t>Dotación de centros de bienestar para el Adulto Mayor en el Dpto de Arauca</t>
  </si>
  <si>
    <t>Apoyo nutricional a personas de la tercera edad priorizados por los Centros Vida del Anciano (C.V.A.) en el Dpto de Arauca</t>
  </si>
  <si>
    <t>Diseño de un sistema de control administrativo y financiero a las entidades descentralizadas del departamento de Arauca</t>
  </si>
  <si>
    <t>Realizar asistencia técnica en políticas de salud oral al 100% de las IPS y profesionales independientes del departamento de Arauca</t>
  </si>
  <si>
    <t>Lograr que el 80% de IPS centinelas reporten las variables para el cálculo del índice de COP</t>
  </si>
  <si>
    <t>Implementación de programas de prevención y promoción de hábitos de salud oral en el departamento de Arauca</t>
  </si>
  <si>
    <t>Realizar visitas de verificación  al 50% (81/162) de los prestadores de servicios de salud habilitados en el primer año de la vigencia y en un 75% anualmente</t>
  </si>
  <si>
    <t>Implementación del sistema móvil para el registro de las actividades  en el campo para el proceso de IVC - habilitación en el departamento de Arauca</t>
  </si>
  <si>
    <t>71</t>
  </si>
  <si>
    <t>72</t>
  </si>
  <si>
    <t>Ampliacion elecetrificacion Vereda Bruselas, Municipio de Fortul, departamento de Arauca</t>
  </si>
  <si>
    <t>Administración nómina personal administrativo  nivel central de  secretaría de educación del departamento de Arauca. (Financiado con el % autorizado por MEN para gastos admtvos en SED)</t>
  </si>
  <si>
    <t>Mejoramiento de la infraestructura mediante el sistema de potabilizacion de agua en la ConcentracionEscolar Jose Inocencio Chinca del  Municipio de Fortul, Instituto de Promocion Agropecuaria  del  Municipio de Tame y el  Colegio Municipal Agropecuario del   Municipio de Arauca, dpto de Arauca</t>
  </si>
  <si>
    <t>Construcción,  adecuación,  mejoramiento y dotación  de la infraestructura física  de la institución educativa agua chica, municipio de Arauquita, departamento de Arauca</t>
  </si>
  <si>
    <t>Alquiler de vehículo para la prestación de Servicio de Asistencia Técnica de la Secretaría de Desarrollo Agropecuario y sostenible del Departamento de Arauca en los 7 municipios.</t>
  </si>
  <si>
    <t>Superavit Fondo Rotatorio agricultura</t>
  </si>
  <si>
    <t>Capacitación y Asistencia Técnica para el Mejoramiento de la Productividad y Competitividad del Departamento de Arauca</t>
  </si>
  <si>
    <t>Implementacion de un programa de asistencia tecnica para la operación del fondo de seguridad y convivencia ciudadana del departamento de Arauca (Honorarios)</t>
  </si>
  <si>
    <t>FALTA</t>
  </si>
  <si>
    <t>FACTIBLES</t>
  </si>
  <si>
    <t>Apoyo a proyectos productivos y cultivos alternativos para pequeños productores del Municipio de Tame, Dpto de Arauca</t>
  </si>
  <si>
    <t>Construcción y/o adecuación de la cancha del Barrio Charalá, Municipio de Arauquita, Dpto de Arauca.</t>
  </si>
  <si>
    <t>Constricción de redes de distribución  en la vereda San Francisco, Mpio de Fortul, Dpto de Arauca</t>
  </si>
  <si>
    <t xml:space="preserve">Adecuación y mejoramiento de la infraestructura física deportiva de patinaje las corocoras </t>
  </si>
  <si>
    <t xml:space="preserve">Apoyar el establecimiento de 10.000 ha nuevas de cultivos tradicionales y alternativos </t>
  </si>
  <si>
    <t>347</t>
  </si>
  <si>
    <t>Construcción  vía peatonal y cicloruta colegio Floiran Farias, Ciudadela Universitaria, Municipio de Tame, Dpto de Arauca.</t>
  </si>
  <si>
    <t xml:space="preserve">Desarrollar un programa para la vigilancia y control de la transmisión de la enfermedad del Chagas congénito rural </t>
  </si>
  <si>
    <t>403</t>
  </si>
  <si>
    <t>Implementación de un programa piloto para la vigilancia  y control de la transmisión de la Enfermedad de Chagas congénito rural en el departamentos de Arauca</t>
  </si>
  <si>
    <t>Construir Desarrollo Socio Económico Local para lograr el crecimiento sostenible y la competitividad</t>
  </si>
  <si>
    <t>Generar gobernanza territorial para la transformación económica y social.</t>
  </si>
  <si>
    <t>Construir condiciones de paz y seguridad para la prosperidad democrática</t>
  </si>
  <si>
    <t>Lograr la sostenibilidad ambiental alrededor del agua, como factor de desarrollo y seguridad humana</t>
  </si>
  <si>
    <t xml:space="preserve">Adecuación, mejoramiento y dotacion bibliotecas publicas en el departamento de arauca. </t>
  </si>
  <si>
    <t>Fortalecimiento y apoyo para la operación del fondo de seguridad y convivencia ciudadana del departamento de Arauca (Dotación)</t>
  </si>
  <si>
    <t>PLAN OPERATIVO ANUAL DE INVERSIONES 2012</t>
  </si>
  <si>
    <t>Apoyar a 200 pequeños productores en el fomento de especies menores, piscicultura, ganaderia y granjas integrales</t>
  </si>
  <si>
    <t>Apoyar a pequeños productores en el fomento de especies menores, piscicultura, ganaderia y granjas integrales en el Departamento de Arauca</t>
  </si>
  <si>
    <t>Apoyar la cofinanciación de tres (3) iniciativas empresariales que aporten a la conservación del medio ambiente y que tengan significativo impacto sobre las exportaciones con certificaciòn de origen (biocomercio, sellos verdes, entre otros)</t>
  </si>
  <si>
    <t>Apoyar diez (10) proyectos productivos a generación de empleos y mejoramiento económico de la población Afrodescendientes.</t>
  </si>
  <si>
    <t>Apoyo a proyectos productivos de seguridad alimentaria, la generación de empleo y mejoramiento económico de la población Afrodescendientes.</t>
  </si>
  <si>
    <t>Implementar un (1) proyecto de seguridad alimentaria (Programa RESA)</t>
  </si>
  <si>
    <t>Implementacion de un (1) proyecto de seguridad alimentaria (Programa RESA) para la póblacion afroaraucana del Departamento</t>
  </si>
  <si>
    <t>Apoyo a comunidad en movimiento alrededor de cultura regional en el municipio de Tame, departamento de Arauca</t>
  </si>
  <si>
    <t>Construción, mejoramiento, rehabilitación y/o mantenimiento de la red vial urbana de los municipios de Arauquita, Arauca, Tame y Fortul en el Departamento de Arauca</t>
  </si>
  <si>
    <t>Ampliación de la electrificación  en la vereda San Rafael, fase I, municipio de Arauquita, departamento de Arauca.</t>
  </si>
  <si>
    <t>Apoyo al fortalecimiento de la cadena cacao - chocolate mediante el fomento de sistemas agroforestales en el departamento de Arauca</t>
  </si>
  <si>
    <t>Apoyo a cultivos que generen impacto significativo sobre las exportaciones con certificaciòn de origen (biocomercio, sellos verdes, entre otros)</t>
  </si>
  <si>
    <t xml:space="preserve">TOTAL POAI </t>
  </si>
  <si>
    <t>JOSE FACUNDO CASTILLO CISNEROS</t>
  </si>
  <si>
    <t>GOBERNADOR DEL DEPARTAMENTO DE ARAUCA</t>
  </si>
  <si>
    <t>DOLKA LUZDARY ARIAS BELTRAN</t>
  </si>
  <si>
    <t>Promover la integración regional, nacional e internacional para potenciar la visión geoestratégica del departamento de Arauca.</t>
  </si>
  <si>
    <t>Garantizar condiciones de igualdad, oportunidades e identidad, para la prosperidad social</t>
  </si>
  <si>
    <t>Adicion</t>
  </si>
  <si>
    <t>Contracredito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</si>
  <si>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</si>
  <si>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</si>
  <si>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</si>
  <si>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</si>
  <si>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</si>
  <si>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</si>
  <si>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</si>
  <si>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</si>
  <si>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</si>
  <si>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</si>
  <si>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</si>
  <si>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</si>
  <si>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</si>
  <si>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</si>
  <si>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</si>
  <si>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</si>
  <si>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</si>
  <si>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</si>
  <si>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</si>
  <si>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</si>
  <si>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</si>
  <si>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</si>
  <si>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</si>
  <si>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</si>
  <si>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</si>
  <si>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</si>
  <si>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</si>
  <si>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</si>
  <si>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</si>
  <si>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</si>
  <si>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4332</t>
  </si>
  <si>
    <t>4333</t>
  </si>
  <si>
    <t>4334</t>
  </si>
  <si>
    <t>4335</t>
  </si>
  <si>
    <t>4336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</si>
  <si>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</si>
  <si>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</si>
  <si>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</si>
  <si>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</si>
  <si>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</si>
  <si>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</si>
  <si>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</si>
  <si>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</si>
  <si>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</si>
  <si>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</si>
  <si>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</si>
  <si>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</si>
  <si>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</si>
  <si>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</si>
  <si>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4548</t>
  </si>
  <si>
    <t>4549</t>
  </si>
  <si>
    <t>4550</t>
  </si>
  <si>
    <t>4352</t>
  </si>
  <si>
    <t>4353</t>
  </si>
  <si>
    <t>4479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</si>
  <si>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</si>
  <si>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</si>
  <si>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</si>
  <si>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</si>
  <si>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</si>
  <si>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</si>
  <si>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</si>
  <si>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</si>
  <si>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</si>
  <si>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</si>
  <si>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</si>
  <si>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</si>
  <si>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</si>
  <si>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</si>
  <si>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</si>
  <si>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</si>
  <si>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</si>
  <si>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</si>
  <si>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</si>
  <si>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</si>
  <si>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</si>
  <si>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</si>
  <si>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</si>
  <si>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</si>
  <si>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</si>
  <si>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</si>
  <si>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</si>
  <si>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</si>
  <si>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</si>
  <si>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</si>
  <si>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</si>
  <si>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</si>
  <si>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</si>
  <si>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</si>
  <si>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</si>
  <si>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</si>
  <si>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</si>
  <si>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</si>
  <si>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</si>
  <si>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</si>
  <si>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</si>
  <si>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</si>
  <si>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</si>
  <si>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</si>
  <si>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</si>
  <si>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</si>
  <si>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</si>
  <si>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</si>
  <si>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</si>
  <si>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</si>
  <si>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</si>
  <si>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</si>
  <si>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</si>
  <si>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</si>
  <si>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</si>
  <si>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</si>
  <si>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</si>
  <si>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</si>
  <si>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</si>
  <si>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</si>
  <si>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</si>
  <si>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</si>
  <si>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</si>
  <si>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</si>
  <si>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</si>
  <si>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</si>
  <si>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</si>
  <si>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</si>
  <si>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</si>
  <si>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</si>
  <si>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</si>
  <si>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</si>
  <si>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</si>
  <si>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</si>
  <si>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</si>
  <si>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</si>
  <si>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</si>
  <si>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Construccion de pista, graderia y camerinos del patinodromo en el municipio de Arauca, departamento de Arauca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</si>
  <si>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</si>
  <si>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</si>
  <si>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</si>
  <si>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</si>
  <si>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</si>
  <si>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</si>
  <si>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</si>
  <si>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</si>
  <si>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</si>
  <si>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</si>
  <si>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</si>
  <si>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</si>
  <si>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</si>
  <si>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</si>
  <si>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</si>
  <si>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</si>
  <si>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</si>
  <si>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</si>
  <si>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</si>
  <si>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</si>
  <si>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</si>
  <si>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</si>
  <si>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</si>
  <si>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</si>
  <si>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</si>
  <si>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</si>
  <si>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</si>
  <si>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</si>
  <si>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</si>
  <si>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</si>
  <si>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</si>
  <si>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</si>
  <si>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</si>
  <si>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</si>
  <si>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</si>
  <si>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</si>
  <si>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</si>
  <si>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</si>
  <si>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</si>
  <si>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</si>
  <si>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</si>
  <si>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</si>
  <si>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</si>
  <si>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</si>
  <si>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</si>
  <si>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</si>
  <si>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</si>
  <si>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</si>
  <si>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</si>
  <si>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</si>
  <si>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</si>
  <si>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</si>
  <si>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</si>
  <si>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</si>
  <si>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4494</t>
  </si>
  <si>
    <t>4491</t>
  </si>
  <si>
    <t>4492</t>
  </si>
  <si>
    <t>4493</t>
  </si>
  <si>
    <t>4495</t>
  </si>
  <si>
    <t>4498</t>
  </si>
  <si>
    <t>4496</t>
  </si>
  <si>
    <t>4497</t>
  </si>
  <si>
    <t>4499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</si>
  <si>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</si>
  <si>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</si>
  <si>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</si>
  <si>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</si>
  <si>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</si>
  <si>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</si>
  <si>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</si>
  <si>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</si>
  <si>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</si>
  <si>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</si>
  <si>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</si>
  <si>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</si>
  <si>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</si>
  <si>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</si>
  <si>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</si>
  <si>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</si>
  <si>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</si>
  <si>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</si>
  <si>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</si>
  <si>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</si>
  <si>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</si>
  <si>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</si>
  <si>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</si>
  <si>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</si>
  <si>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</si>
  <si>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</si>
  <si>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</si>
  <si>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</si>
  <si>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</si>
  <si>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</si>
  <si>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</si>
  <si>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</si>
  <si>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</si>
  <si>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</si>
  <si>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</si>
  <si>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</si>
  <si>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</si>
  <si>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</si>
  <si>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</si>
  <si>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</si>
  <si>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</si>
  <si>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</si>
  <si>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</si>
  <si>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</si>
  <si>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</si>
  <si>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</si>
  <si>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</si>
  <si>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4551</t>
  </si>
  <si>
    <t>SECRETARIA DE PLANEACION DEPARTAMENTAL</t>
  </si>
  <si>
    <t>FCR</t>
  </si>
  <si>
    <t>4331</t>
  </si>
  <si>
    <t xml:space="preserve">prestar el Servicio de Alimentación escolar </t>
  </si>
  <si>
    <t xml:space="preserve">Prestar el servicio de Transporte Escolar </t>
  </si>
  <si>
    <t>Urbano Regional</t>
  </si>
  <si>
    <t>Deporte asociativo y competitivo</t>
  </si>
  <si>
    <t>Gestión  cultural</t>
  </si>
  <si>
    <t>Gestión cultural</t>
  </si>
  <si>
    <t>Ajustado a las Ordenanzas 006 y 007 de 2012</t>
  </si>
  <si>
    <t>Julio 31 de 2012</t>
  </si>
  <si>
    <t>Profesional: Karelia Galvis R.</t>
  </si>
  <si>
    <t>PLAN DEPARTAMENTAL DE DESARROLLO "ES HORA DE RESULTADOS" 2012 - 2015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</si>
</sst>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0.000"/>
    <numFmt numFmtId="165" formatCode="_-* #,##0.00\ _p_t_a_-;\-* #,##0.00\ _p_t_a_-;_-* &quot;-&quot;??\ _p_t_a_-;_-@_-"/>
    <numFmt numFmtId="166" formatCode="_(* #,##0.00_);_(* \(#,##0.00\);_(* \-??_);_(@_)"/>
    <numFmt numFmtId="167" formatCode="_ &quot;$&quot;\ * #,##0.00_ ;_ &quot;$&quot;\ * \-#,##0.00_ ;_ &quot;$&quot;\ * &quot;-&quot;??_ ;_ @_ "/>
    <numFmt numFmtId="168" formatCode="_(&quot;$&quot;\ * #,##0.0_);_(&quot;$&quot;\ * \(#,##0.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7030A0"/>
      <name val="Arial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b/>
      <sz val="8"/>
      <color rgb="FF7030A0"/>
      <name val="Arial"/>
      <family val="2"/>
    </font>
    <font>
      <b/>
      <sz val="8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6" tint="0.39997558519241921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" fillId="0" borderId="0">
      <alignment vertical="top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8">
    <xf numFmtId="0" fontId="0" fillId="0" borderId="0" xfId="0"/>
    <xf numFmtId="49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44" fontId="13" fillId="4" borderId="1" xfId="6" applyFont="1" applyFill="1" applyBorder="1" applyAlignment="1">
      <alignment horizontal="center" vertical="center" wrapText="1"/>
    </xf>
    <xf numFmtId="44" fontId="13" fillId="5" borderId="1" xfId="6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2" fontId="14" fillId="0" borderId="0" xfId="0" applyNumberFormat="1" applyFont="1" applyFill="1" applyAlignment="1">
      <alignment vertical="center" wrapText="1"/>
    </xf>
    <xf numFmtId="49" fontId="14" fillId="6" borderId="0" xfId="0" applyNumberFormat="1" applyFont="1" applyFill="1" applyAlignment="1">
      <alignment vertical="center"/>
    </xf>
    <xf numFmtId="0" fontId="14" fillId="6" borderId="0" xfId="0" applyFont="1" applyFill="1" applyAlignment="1">
      <alignment vertical="center"/>
    </xf>
    <xf numFmtId="49" fontId="14" fillId="7" borderId="0" xfId="0" applyNumberFormat="1" applyFont="1" applyFill="1" applyAlignment="1">
      <alignment vertical="center"/>
    </xf>
    <xf numFmtId="0" fontId="14" fillId="7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4" fontId="13" fillId="0" borderId="1" xfId="6" applyFont="1" applyFill="1" applyBorder="1" applyAlignment="1">
      <alignment horizontal="center" vertical="center" wrapText="1"/>
    </xf>
    <xf numFmtId="44" fontId="14" fillId="0" borderId="1" xfId="6" applyFont="1" applyFill="1" applyBorder="1" applyAlignment="1">
      <alignment horizontal="center" vertical="center" wrapText="1"/>
    </xf>
    <xf numFmtId="44" fontId="13" fillId="3" borderId="1" xfId="6" applyFont="1" applyFill="1" applyBorder="1" applyAlignment="1">
      <alignment horizontal="center" vertical="center" wrapText="1"/>
    </xf>
    <xf numFmtId="44" fontId="13" fillId="8" borderId="1" xfId="6" applyFont="1" applyFill="1" applyBorder="1" applyAlignment="1">
      <alignment horizontal="center" vertical="center" wrapText="1"/>
    </xf>
    <xf numFmtId="44" fontId="14" fillId="9" borderId="1" xfId="6" applyFont="1" applyFill="1" applyBorder="1" applyAlignment="1">
      <alignment vertical="center"/>
    </xf>
    <xf numFmtId="44" fontId="13" fillId="0" borderId="1" xfId="6" applyFont="1" applyBorder="1" applyAlignment="1">
      <alignment vertical="center" wrapText="1"/>
    </xf>
    <xf numFmtId="44" fontId="14" fillId="0" borderId="1" xfId="6" applyFont="1" applyBorder="1" applyAlignment="1">
      <alignment vertical="center" wrapText="1"/>
    </xf>
    <xf numFmtId="44" fontId="14" fillId="6" borderId="1" xfId="6" applyFont="1" applyFill="1" applyBorder="1" applyAlignment="1">
      <alignment vertical="center" wrapText="1"/>
    </xf>
    <xf numFmtId="44" fontId="14" fillId="10" borderId="1" xfId="6" applyFont="1" applyFill="1" applyBorder="1" applyAlignment="1">
      <alignment vertical="center" wrapText="1"/>
    </xf>
    <xf numFmtId="44" fontId="14" fillId="2" borderId="1" xfId="6" applyFont="1" applyFill="1" applyBorder="1" applyAlignment="1">
      <alignment vertical="center" wrapText="1"/>
    </xf>
    <xf numFmtId="44" fontId="14" fillId="11" borderId="1" xfId="6" applyFont="1" applyFill="1" applyBorder="1" applyAlignment="1">
      <alignment vertical="center" wrapText="1"/>
    </xf>
    <xf numFmtId="44" fontId="14" fillId="0" borderId="0" xfId="6" applyFont="1" applyFill="1" applyAlignment="1">
      <alignment vertical="center" wrapText="1"/>
    </xf>
    <xf numFmtId="44" fontId="13" fillId="6" borderId="0" xfId="6" applyFont="1" applyFill="1" applyAlignment="1">
      <alignment vertical="center"/>
    </xf>
    <xf numFmtId="44" fontId="14" fillId="7" borderId="0" xfId="6" applyFont="1" applyFill="1" applyAlignment="1">
      <alignment vertical="center"/>
    </xf>
    <xf numFmtId="44" fontId="14" fillId="6" borderId="0" xfId="6" applyFont="1" applyFill="1" applyAlignment="1">
      <alignment vertical="center"/>
    </xf>
    <xf numFmtId="44" fontId="13" fillId="0" borderId="0" xfId="6" applyFont="1" applyAlignment="1">
      <alignment vertical="center"/>
    </xf>
    <xf numFmtId="44" fontId="14" fillId="0" borderId="0" xfId="6" applyFont="1" applyAlignment="1">
      <alignment vertical="center"/>
    </xf>
    <xf numFmtId="44" fontId="14" fillId="10" borderId="0" xfId="6" applyFont="1" applyFill="1" applyAlignment="1">
      <alignment vertical="center"/>
    </xf>
    <xf numFmtId="44" fontId="14" fillId="11" borderId="0" xfId="6" applyFont="1" applyFill="1" applyAlignment="1">
      <alignment vertical="center"/>
    </xf>
    <xf numFmtId="44" fontId="14" fillId="0" borderId="0" xfId="6" applyFont="1" applyFill="1" applyAlignment="1">
      <alignment vertical="center"/>
    </xf>
    <xf numFmtId="44" fontId="13" fillId="12" borderId="1" xfId="6" applyFont="1" applyFill="1" applyBorder="1" applyAlignment="1">
      <alignment horizontal="center" vertical="center" wrapText="1"/>
    </xf>
    <xf numFmtId="44" fontId="13" fillId="13" borderId="1" xfId="6" applyFont="1" applyFill="1" applyBorder="1" applyAlignment="1">
      <alignment horizontal="center" vertical="center" wrapText="1"/>
    </xf>
    <xf numFmtId="44" fontId="14" fillId="0" borderId="1" xfId="6" applyFont="1" applyFill="1" applyBorder="1" applyAlignment="1">
      <alignment vertical="center"/>
    </xf>
    <xf numFmtId="44" fontId="6" fillId="0" borderId="1" xfId="6" applyFont="1" applyFill="1" applyBorder="1" applyAlignment="1">
      <alignment horizontal="center" vertical="center" wrapText="1"/>
    </xf>
    <xf numFmtId="44" fontId="13" fillId="0" borderId="1" xfId="6" applyFont="1" applyFill="1" applyBorder="1" applyAlignment="1">
      <alignment vertical="center" wrapText="1"/>
    </xf>
    <xf numFmtId="44" fontId="14" fillId="0" borderId="1" xfId="6" applyFont="1" applyFill="1" applyBorder="1" applyAlignment="1">
      <alignment vertical="center" wrapText="1"/>
    </xf>
    <xf numFmtId="44" fontId="13" fillId="0" borderId="0" xfId="6" applyFont="1" applyBorder="1" applyAlignment="1">
      <alignment vertical="center" wrapText="1"/>
    </xf>
    <xf numFmtId="49" fontId="14" fillId="0" borderId="0" xfId="0" applyNumberFormat="1" applyFont="1" applyFill="1" applyAlignment="1">
      <alignment vertical="center"/>
    </xf>
    <xf numFmtId="44" fontId="13" fillId="0" borderId="0" xfId="6" applyFont="1" applyFill="1" applyAlignment="1">
      <alignment vertical="center"/>
    </xf>
    <xf numFmtId="44" fontId="14" fillId="7" borderId="1" xfId="6" applyFont="1" applyFill="1" applyBorder="1" applyAlignment="1">
      <alignment vertical="center" wrapText="1"/>
    </xf>
    <xf numFmtId="0" fontId="13" fillId="14" borderId="1" xfId="0" applyFont="1" applyFill="1" applyBorder="1" applyAlignment="1">
      <alignment vertical="center" wrapText="1"/>
    </xf>
    <xf numFmtId="44" fontId="13" fillId="14" borderId="1" xfId="6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44" fontId="14" fillId="6" borderId="1" xfId="6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6" borderId="0" xfId="0" applyFont="1" applyFill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44" fontId="13" fillId="0" borderId="1" xfId="0" applyNumberFormat="1" applyFont="1" applyFill="1" applyBorder="1" applyAlignment="1">
      <alignment vertical="center" wrapText="1"/>
    </xf>
    <xf numFmtId="4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39" fontId="14" fillId="0" borderId="1" xfId="0" applyNumberFormat="1" applyFont="1" applyFill="1" applyBorder="1" applyAlignment="1">
      <alignment vertical="center" wrapText="1"/>
    </xf>
    <xf numFmtId="44" fontId="14" fillId="6" borderId="0" xfId="6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14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44" fontId="16" fillId="0" borderId="1" xfId="0" applyNumberFormat="1" applyFont="1" applyFill="1" applyBorder="1" applyAlignment="1">
      <alignment vertical="center" wrapText="1"/>
    </xf>
    <xf numFmtId="0" fontId="9" fillId="0" borderId="1" xfId="16" applyFont="1" applyFill="1" applyBorder="1" applyAlignment="1" applyProtection="1">
      <alignment vertical="center" wrapText="1"/>
    </xf>
    <xf numFmtId="0" fontId="17" fillId="0" borderId="1" xfId="0" applyFont="1" applyFill="1" applyBorder="1" applyAlignment="1">
      <alignment vertical="center" wrapText="1"/>
    </xf>
    <xf numFmtId="44" fontId="17" fillId="0" borderId="1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9" fillId="0" borderId="1" xfId="16" applyFont="1" applyFill="1" applyBorder="1" applyAlignment="1" applyProtection="1">
      <alignment vertical="center" wrapText="1" readingOrder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6" borderId="0" xfId="0" applyFont="1" applyFill="1" applyAlignment="1">
      <alignment vertical="center"/>
    </xf>
    <xf numFmtId="0" fontId="17" fillId="7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44" fontId="13" fillId="0" borderId="3" xfId="6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44" fontId="13" fillId="0" borderId="6" xfId="0" applyNumberFormat="1" applyFont="1" applyFill="1" applyBorder="1" applyAlignment="1">
      <alignment vertical="center" wrapText="1"/>
    </xf>
    <xf numFmtId="44" fontId="14" fillId="0" borderId="0" xfId="6" applyFont="1" applyBorder="1" applyAlignment="1">
      <alignment vertical="center" wrapText="1"/>
    </xf>
    <xf numFmtId="44" fontId="14" fillId="10" borderId="0" xfId="6" applyFont="1" applyFill="1" applyBorder="1" applyAlignment="1">
      <alignment vertical="center" wrapText="1"/>
    </xf>
    <xf numFmtId="44" fontId="14" fillId="11" borderId="0" xfId="6" applyFont="1" applyFill="1" applyBorder="1" applyAlignment="1">
      <alignment vertical="center" wrapText="1"/>
    </xf>
    <xf numFmtId="4" fontId="6" fillId="0" borderId="1" xfId="15" applyNumberFormat="1" applyFont="1" applyFill="1" applyBorder="1" applyAlignment="1">
      <alignment vertical="center" wrapText="1"/>
    </xf>
    <xf numFmtId="2" fontId="14" fillId="0" borderId="1" xfId="0" applyNumberFormat="1" applyFont="1" applyFill="1" applyBorder="1" applyAlignment="1">
      <alignment horizontal="left" vertical="center" wrapText="1"/>
    </xf>
    <xf numFmtId="44" fontId="17" fillId="0" borderId="0" xfId="0" applyNumberFormat="1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2" fontId="14" fillId="0" borderId="7" xfId="0" applyNumberFormat="1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/>
    </xf>
    <xf numFmtId="2" fontId="14" fillId="0" borderId="8" xfId="0" applyNumberFormat="1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/>
    </xf>
    <xf numFmtId="2" fontId="14" fillId="0" borderId="9" xfId="0" applyNumberFormat="1" applyFont="1" applyFill="1" applyBorder="1" applyAlignment="1">
      <alignment vertical="center" wrapText="1"/>
    </xf>
    <xf numFmtId="0" fontId="14" fillId="0" borderId="9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15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justify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44" fontId="17" fillId="0" borderId="0" xfId="0" applyNumberFormat="1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9" fillId="0" borderId="1" xfId="13" applyFont="1" applyFill="1" applyBorder="1" applyAlignment="1">
      <alignment horizontal="left" vertical="center" wrapText="1"/>
    </xf>
    <xf numFmtId="0" fontId="14" fillId="16" borderId="0" xfId="0" applyFont="1" applyFill="1" applyAlignment="1">
      <alignment vertical="center"/>
    </xf>
    <xf numFmtId="0" fontId="17" fillId="0" borderId="0" xfId="0" applyFont="1" applyFill="1" applyAlignment="1">
      <alignment vertical="center" wrapText="1"/>
    </xf>
    <xf numFmtId="44" fontId="14" fillId="0" borderId="0" xfId="6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justify" vertical="top" wrapText="1"/>
    </xf>
    <xf numFmtId="4" fontId="8" fillId="0" borderId="1" xfId="0" applyNumberFormat="1" applyFont="1" applyFill="1" applyBorder="1" applyAlignment="1">
      <alignment vertical="center"/>
    </xf>
    <xf numFmtId="4" fontId="18" fillId="0" borderId="1" xfId="0" applyNumberFormat="1" applyFont="1" applyFill="1" applyBorder="1" applyAlignment="1">
      <alignment horizontal="justify" vertical="top" wrapText="1"/>
    </xf>
    <xf numFmtId="4" fontId="6" fillId="0" borderId="1" xfId="0" applyNumberFormat="1" applyFont="1" applyFill="1" applyBorder="1" applyAlignment="1">
      <alignment horizontal="justify" vertical="top" wrapText="1"/>
    </xf>
    <xf numFmtId="4" fontId="6" fillId="0" borderId="1" xfId="0" applyNumberFormat="1" applyFont="1" applyFill="1" applyBorder="1" applyAlignment="1">
      <alignment vertical="center"/>
    </xf>
    <xf numFmtId="44" fontId="13" fillId="14" borderId="1" xfId="6" applyFont="1" applyFill="1" applyBorder="1" applyAlignment="1">
      <alignment vertical="center" wrapText="1"/>
    </xf>
    <xf numFmtId="44" fontId="13" fillId="14" borderId="1" xfId="6" applyFont="1" applyFill="1" applyBorder="1" applyAlignment="1">
      <alignment vertical="center"/>
    </xf>
    <xf numFmtId="44" fontId="13" fillId="15" borderId="1" xfId="6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49" fontId="13" fillId="14" borderId="1" xfId="0" applyNumberFormat="1" applyFont="1" applyFill="1" applyBorder="1" applyAlignment="1">
      <alignment vertical="center" wrapText="1"/>
    </xf>
    <xf numFmtId="49" fontId="14" fillId="14" borderId="1" xfId="0" applyNumberFormat="1" applyFont="1" applyFill="1" applyBorder="1" applyAlignment="1">
      <alignment vertical="center"/>
    </xf>
    <xf numFmtId="44" fontId="14" fillId="0" borderId="0" xfId="0" applyNumberFormat="1" applyFont="1" applyFill="1" applyAlignment="1">
      <alignment vertical="center"/>
    </xf>
    <xf numFmtId="44" fontId="13" fillId="15" borderId="1" xfId="0" applyNumberFormat="1" applyFont="1" applyFill="1" applyBorder="1" applyAlignment="1">
      <alignment vertical="center" wrapText="1"/>
    </xf>
    <xf numFmtId="44" fontId="13" fillId="15" borderId="1" xfId="6" applyFont="1" applyFill="1" applyBorder="1" applyAlignment="1">
      <alignment horizontal="center" vertical="center" wrapText="1"/>
    </xf>
    <xf numFmtId="44" fontId="14" fillId="15" borderId="1" xfId="0" applyNumberFormat="1" applyFont="1" applyFill="1" applyBorder="1" applyAlignment="1">
      <alignment vertical="center" wrapText="1"/>
    </xf>
    <xf numFmtId="44" fontId="14" fillId="15" borderId="1" xfId="6" applyNumberFormat="1" applyFont="1" applyFill="1" applyBorder="1" applyAlignment="1">
      <alignment horizontal="center" vertical="center" wrapText="1"/>
    </xf>
    <xf numFmtId="44" fontId="6" fillId="0" borderId="1" xfId="6" applyFont="1" applyFill="1" applyBorder="1" applyAlignment="1">
      <alignment vertical="center" wrapText="1"/>
    </xf>
    <xf numFmtId="44" fontId="13" fillId="0" borderId="1" xfId="6" applyFont="1" applyFill="1" applyBorder="1" applyAlignment="1">
      <alignment vertical="center"/>
    </xf>
    <xf numFmtId="44" fontId="13" fillId="7" borderId="1" xfId="0" applyNumberFormat="1" applyFont="1" applyFill="1" applyBorder="1" applyAlignment="1">
      <alignment vertical="center" wrapText="1"/>
    </xf>
    <xf numFmtId="44" fontId="13" fillId="7" borderId="1" xfId="6" applyFont="1" applyFill="1" applyBorder="1" applyAlignment="1">
      <alignment horizontal="center" vertical="center" wrapText="1"/>
    </xf>
    <xf numFmtId="44" fontId="14" fillId="7" borderId="1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left" vertical="center" wrapText="1"/>
    </xf>
    <xf numFmtId="44" fontId="17" fillId="0" borderId="0" xfId="6" applyFont="1" applyFill="1" applyAlignment="1">
      <alignment vertical="center"/>
    </xf>
    <xf numFmtId="49" fontId="14" fillId="14" borderId="1" xfId="0" applyNumberFormat="1" applyFont="1" applyFill="1" applyBorder="1" applyAlignment="1">
      <alignment vertical="center" wrapText="1"/>
    </xf>
    <xf numFmtId="0" fontId="14" fillId="14" borderId="1" xfId="0" applyFont="1" applyFill="1" applyBorder="1" applyAlignment="1">
      <alignment horizontal="left" vertical="center" wrapText="1"/>
    </xf>
    <xf numFmtId="0" fontId="14" fillId="14" borderId="1" xfId="0" applyFont="1" applyFill="1" applyBorder="1" applyAlignment="1">
      <alignment vertical="center"/>
    </xf>
    <xf numFmtId="0" fontId="14" fillId="14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wrapText="1"/>
    </xf>
    <xf numFmtId="0" fontId="13" fillId="14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43" fontId="17" fillId="0" borderId="0" xfId="2" applyFont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justify" vertical="justify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vertical="center" wrapText="1"/>
    </xf>
    <xf numFmtId="49" fontId="14" fillId="0" borderId="1" xfId="0" quotePrefix="1" applyNumberFormat="1" applyFont="1" applyFill="1" applyBorder="1" applyAlignment="1">
      <alignment vertical="center" wrapText="1"/>
    </xf>
    <xf numFmtId="0" fontId="14" fillId="0" borderId="1" xfId="0" quotePrefix="1" applyFont="1" applyFill="1" applyBorder="1" applyAlignment="1">
      <alignment vertical="center"/>
    </xf>
    <xf numFmtId="49" fontId="6" fillId="0" borderId="1" xfId="0" quotePrefix="1" applyNumberFormat="1" applyFont="1" applyFill="1" applyBorder="1" applyAlignment="1">
      <alignment vertical="center" wrapText="1"/>
    </xf>
    <xf numFmtId="49" fontId="13" fillId="0" borderId="1" xfId="0" quotePrefix="1" applyNumberFormat="1" applyFont="1" applyFill="1" applyBorder="1" applyAlignment="1">
      <alignment vertical="center" wrapText="1"/>
    </xf>
    <xf numFmtId="49" fontId="13" fillId="14" borderId="1" xfId="0" quotePrefix="1" applyNumberFormat="1" applyFont="1" applyFill="1" applyBorder="1" applyAlignment="1">
      <alignment vertical="center" wrapText="1"/>
    </xf>
    <xf numFmtId="49" fontId="13" fillId="3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vertical="center"/>
    </xf>
    <xf numFmtId="0" fontId="13" fillId="0" borderId="1" xfId="0" quotePrefix="1" applyFont="1" applyFill="1" applyBorder="1" applyAlignment="1">
      <alignment vertical="center"/>
    </xf>
    <xf numFmtId="44" fontId="14" fillId="0" borderId="0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vertical="center" wrapText="1"/>
    </xf>
    <xf numFmtId="49" fontId="14" fillId="0" borderId="4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 applyProtection="1">
      <alignment horizontal="justify" vertical="center" wrapText="1"/>
      <protection locked="0"/>
    </xf>
    <xf numFmtId="2" fontId="14" fillId="0" borderId="2" xfId="0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vertical="center" wrapText="1"/>
    </xf>
    <xf numFmtId="2" fontId="14" fillId="0" borderId="0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43" fontId="17" fillId="0" borderId="1" xfId="2" applyFont="1" applyFill="1" applyBorder="1" applyAlignment="1">
      <alignment vertical="center" wrapText="1"/>
    </xf>
    <xf numFmtId="39" fontId="17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/>
    </xf>
    <xf numFmtId="0" fontId="14" fillId="14" borderId="1" xfId="0" applyFont="1" applyFill="1" applyBorder="1" applyAlignment="1">
      <alignment horizontal="left" vertical="center"/>
    </xf>
    <xf numFmtId="49" fontId="13" fillId="0" borderId="0" xfId="0" applyNumberFormat="1" applyFont="1" applyFill="1" applyBorder="1" applyAlignment="1">
      <alignment vertical="center" wrapText="1"/>
    </xf>
    <xf numFmtId="0" fontId="9" fillId="0" borderId="1" xfId="2" applyNumberFormat="1" applyFont="1" applyFill="1" applyBorder="1" applyAlignment="1">
      <alignment horizontal="left" vertical="center" wrapText="1" readingOrder="1"/>
    </xf>
    <xf numFmtId="44" fontId="17" fillId="0" borderId="4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left" vertical="center" wrapText="1"/>
    </xf>
    <xf numFmtId="4" fontId="17" fillId="0" borderId="1" xfId="6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4" fontId="5" fillId="0" borderId="1" xfId="6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39" fontId="16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quotePrefix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4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44" fontId="17" fillId="0" borderId="1" xfId="6" applyFont="1" applyFill="1" applyBorder="1" applyAlignment="1">
      <alignment horizontal="center" vertical="center" wrapText="1"/>
    </xf>
    <xf numFmtId="2" fontId="14" fillId="0" borderId="10" xfId="0" applyNumberFormat="1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44" fontId="16" fillId="4" borderId="1" xfId="0" applyNumberFormat="1" applyFont="1" applyFill="1" applyBorder="1" applyAlignment="1">
      <alignment vertical="center" wrapText="1"/>
    </xf>
    <xf numFmtId="44" fontId="13" fillId="4" borderId="1" xfId="0" applyNumberFormat="1" applyFont="1" applyFill="1" applyBorder="1" applyAlignment="1">
      <alignment vertical="center" wrapText="1"/>
    </xf>
    <xf numFmtId="0" fontId="13" fillId="1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16" applyFont="1" applyFill="1" applyBorder="1" applyAlignment="1">
      <alignment horizontal="left" vertical="center" wrapText="1" readingOrder="1"/>
    </xf>
    <xf numFmtId="0" fontId="11" fillId="0" borderId="1" xfId="16" applyFont="1" applyFill="1" applyBorder="1" applyAlignment="1" applyProtection="1">
      <alignment vertical="center" wrapText="1" readingOrder="1"/>
    </xf>
    <xf numFmtId="4" fontId="11" fillId="0" borderId="1" xfId="16" applyNumberFormat="1" applyFont="1" applyFill="1" applyBorder="1" applyAlignment="1" applyProtection="1">
      <alignment vertical="center" wrapText="1" readingOrder="1"/>
    </xf>
    <xf numFmtId="44" fontId="6" fillId="0" borderId="1" xfId="6" applyFont="1" applyFill="1" applyBorder="1" applyAlignment="1">
      <alignment vertical="center"/>
    </xf>
    <xf numFmtId="0" fontId="8" fillId="0" borderId="1" xfId="0" applyFont="1" applyFill="1" applyBorder="1" applyAlignment="1">
      <alignment wrapText="1"/>
    </xf>
    <xf numFmtId="44" fontId="8" fillId="0" borderId="1" xfId="15" applyNumberFormat="1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/>
    </xf>
    <xf numFmtId="44" fontId="14" fillId="0" borderId="1" xfId="0" applyNumberFormat="1" applyFont="1" applyFill="1" applyBorder="1" applyAlignment="1">
      <alignment vertical="center"/>
    </xf>
    <xf numFmtId="44" fontId="17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4" fontId="5" fillId="0" borderId="1" xfId="0" applyNumberFormat="1" applyFont="1" applyFill="1" applyBorder="1" applyAlignment="1">
      <alignment vertical="center" wrapText="1"/>
    </xf>
    <xf numFmtId="44" fontId="13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44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wrapText="1"/>
    </xf>
    <xf numFmtId="43" fontId="8" fillId="0" borderId="1" xfId="2" applyFont="1" applyFill="1" applyBorder="1"/>
    <xf numFmtId="0" fontId="9" fillId="0" borderId="1" xfId="2" applyNumberFormat="1" applyFont="1" applyFill="1" applyBorder="1" applyAlignment="1">
      <alignment vertical="center" wrapText="1" readingOrder="1"/>
    </xf>
    <xf numFmtId="0" fontId="16" fillId="14" borderId="1" xfId="0" applyFont="1" applyFill="1" applyBorder="1" applyAlignment="1">
      <alignment vertical="center"/>
    </xf>
    <xf numFmtId="4" fontId="16" fillId="0" borderId="1" xfId="0" applyNumberFormat="1" applyFont="1" applyFill="1" applyBorder="1" applyAlignment="1">
      <alignment vertical="center"/>
    </xf>
    <xf numFmtId="4" fontId="13" fillId="14" borderId="1" xfId="0" applyNumberFormat="1" applyFont="1" applyFill="1" applyBorder="1" applyAlignment="1">
      <alignment vertical="center"/>
    </xf>
    <xf numFmtId="0" fontId="9" fillId="0" borderId="1" xfId="14" applyFont="1" applyFill="1" applyBorder="1" applyAlignment="1">
      <alignment horizontal="left" vertical="justify" wrapText="1"/>
    </xf>
    <xf numFmtId="2" fontId="9" fillId="0" borderId="1" xfId="13" applyNumberFormat="1" applyFont="1" applyFill="1" applyBorder="1" applyAlignment="1">
      <alignment vertical="center" wrapText="1"/>
    </xf>
    <xf numFmtId="0" fontId="17" fillId="14" borderId="1" xfId="0" applyFont="1" applyFill="1" applyBorder="1" applyAlignment="1">
      <alignment vertical="center" wrapText="1"/>
    </xf>
    <xf numFmtId="44" fontId="17" fillId="14" borderId="1" xfId="0" applyNumberFormat="1" applyFont="1" applyFill="1" applyBorder="1" applyAlignment="1">
      <alignment vertical="center" wrapText="1"/>
    </xf>
    <xf numFmtId="44" fontId="13" fillId="15" borderId="1" xfId="6" applyFont="1" applyFill="1" applyBorder="1" applyAlignment="1">
      <alignment vertical="center" wrapText="1"/>
    </xf>
    <xf numFmtId="44" fontId="17" fillId="0" borderId="1" xfId="6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4" fontId="14" fillId="0" borderId="0" xfId="6" applyFont="1" applyFill="1" applyBorder="1" applyAlignment="1">
      <alignment vertical="center"/>
    </xf>
    <xf numFmtId="49" fontId="13" fillId="14" borderId="1" xfId="0" applyNumberFormat="1" applyFont="1" applyFill="1" applyBorder="1" applyAlignment="1">
      <alignment horizontal="center" vertical="center" wrapText="1"/>
    </xf>
    <xf numFmtId="49" fontId="14" fillId="14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49" fontId="14" fillId="0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/>
    </xf>
    <xf numFmtId="0" fontId="14" fillId="0" borderId="1" xfId="0" quotePrefix="1" applyFont="1" applyFill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horizontal="center" vertical="center" wrapText="1"/>
    </xf>
    <xf numFmtId="49" fontId="13" fillId="0" borderId="1" xfId="0" quotePrefix="1" applyNumberFormat="1" applyFont="1" applyFill="1" applyBorder="1" applyAlignment="1">
      <alignment horizontal="center" vertical="center" wrapText="1"/>
    </xf>
    <xf numFmtId="49" fontId="13" fillId="14" borderId="1" xfId="0" quotePrefix="1" applyNumberFormat="1" applyFont="1" applyFill="1" applyBorder="1" applyAlignment="1">
      <alignment horizontal="center" vertical="center" wrapText="1"/>
    </xf>
    <xf numFmtId="49" fontId="14" fillId="14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44" fontId="13" fillId="3" borderId="2" xfId="6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vertical="center"/>
    </xf>
    <xf numFmtId="44" fontId="14" fillId="6" borderId="1" xfId="6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49" fontId="20" fillId="3" borderId="2" xfId="0" applyNumberFormat="1" applyFont="1" applyFill="1" applyBorder="1" applyAlignment="1">
      <alignment horizontal="center" vertical="center" wrapText="1"/>
    </xf>
    <xf numFmtId="0" fontId="20" fillId="0" borderId="1" xfId="0" quotePrefix="1" applyFont="1" applyFill="1" applyBorder="1" applyAlignment="1">
      <alignment horizontal="center" vertical="center"/>
    </xf>
    <xf numFmtId="49" fontId="20" fillId="0" borderId="1" xfId="0" quotePrefix="1" applyNumberFormat="1" applyFont="1" applyFill="1" applyBorder="1" applyAlignment="1">
      <alignment horizontal="center" vertical="center" wrapText="1"/>
    </xf>
    <xf numFmtId="49" fontId="20" fillId="14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14" borderId="1" xfId="0" applyFont="1" applyFill="1" applyBorder="1" applyAlignment="1">
      <alignment horizontal="center" vertical="center"/>
    </xf>
    <xf numFmtId="49" fontId="20" fillId="14" borderId="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14" fillId="6" borderId="1" xfId="0" applyNumberFormat="1" applyFont="1" applyFill="1" applyBorder="1" applyAlignment="1">
      <alignment horizontal="center" vertical="center" wrapText="1"/>
    </xf>
    <xf numFmtId="49" fontId="20" fillId="6" borderId="1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 wrapText="1"/>
    </xf>
    <xf numFmtId="44" fontId="13" fillId="6" borderId="1" xfId="6" applyFont="1" applyFill="1" applyBorder="1" applyAlignment="1">
      <alignment vertical="center" wrapText="1"/>
    </xf>
    <xf numFmtId="44" fontId="13" fillId="2" borderId="0" xfId="6" applyFont="1" applyFill="1" applyBorder="1" applyAlignment="1">
      <alignment vertical="center"/>
    </xf>
    <xf numFmtId="168" fontId="14" fillId="0" borderId="0" xfId="0" applyNumberFormat="1" applyFont="1" applyFill="1" applyBorder="1" applyAlignment="1">
      <alignment vertical="center"/>
    </xf>
    <xf numFmtId="44" fontId="13" fillId="6" borderId="1" xfId="6" applyFont="1" applyFill="1" applyBorder="1" applyAlignment="1">
      <alignment vertical="center"/>
    </xf>
    <xf numFmtId="49" fontId="13" fillId="6" borderId="1" xfId="0" applyNumberFormat="1" applyFont="1" applyFill="1" applyBorder="1" applyAlignment="1">
      <alignment horizontal="center" vertical="center" wrapText="1"/>
    </xf>
    <xf numFmtId="49" fontId="14" fillId="6" borderId="1" xfId="0" quotePrefix="1" applyNumberFormat="1" applyFont="1" applyFill="1" applyBorder="1" applyAlignment="1">
      <alignment horizontal="center" vertical="center" wrapText="1"/>
    </xf>
    <xf numFmtId="44" fontId="14" fillId="6" borderId="14" xfId="6" applyFont="1" applyFill="1" applyBorder="1" applyAlignment="1">
      <alignment vertical="center"/>
    </xf>
    <xf numFmtId="44" fontId="14" fillId="0" borderId="14" xfId="6" applyFont="1" applyFill="1" applyBorder="1" applyAlignment="1">
      <alignment vertical="center"/>
    </xf>
    <xf numFmtId="44" fontId="6" fillId="0" borderId="14" xfId="6" applyFont="1" applyFill="1" applyBorder="1" applyAlignment="1">
      <alignment vertical="center"/>
    </xf>
    <xf numFmtId="44" fontId="13" fillId="6" borderId="14" xfId="6" applyFont="1" applyFill="1" applyBorder="1" applyAlignment="1">
      <alignment vertical="center"/>
    </xf>
    <xf numFmtId="0" fontId="13" fillId="6" borderId="1" xfId="0" applyFont="1" applyFill="1" applyBorder="1" applyAlignment="1">
      <alignment horizontal="center" vertical="center"/>
    </xf>
    <xf numFmtId="44" fontId="13" fillId="6" borderId="1" xfId="6" applyFont="1" applyFill="1" applyBorder="1" applyAlignment="1">
      <alignment horizontal="center" vertical="center"/>
    </xf>
    <xf numFmtId="44" fontId="13" fillId="6" borderId="14" xfId="6" applyFont="1" applyFill="1" applyBorder="1" applyAlignment="1">
      <alignment horizontal="center" vertical="center"/>
    </xf>
    <xf numFmtId="44" fontId="14" fillId="6" borderId="1" xfId="0" applyNumberFormat="1" applyFont="1" applyFill="1" applyBorder="1" applyAlignment="1">
      <alignment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vertical="center"/>
    </xf>
    <xf numFmtId="2" fontId="14" fillId="6" borderId="0" xfId="0" applyNumberFormat="1" applyFont="1" applyFill="1" applyAlignment="1">
      <alignment vertical="center"/>
    </xf>
    <xf numFmtId="2" fontId="14" fillId="7" borderId="0" xfId="0" applyNumberFormat="1" applyFont="1" applyFill="1" applyAlignment="1">
      <alignment vertical="center"/>
    </xf>
    <xf numFmtId="2" fontId="14" fillId="0" borderId="0" xfId="0" applyNumberFormat="1" applyFont="1" applyAlignment="1">
      <alignment vertical="center"/>
    </xf>
    <xf numFmtId="2" fontId="14" fillId="0" borderId="1" xfId="0" applyNumberFormat="1" applyFont="1" applyBorder="1" applyAlignment="1">
      <alignment vertical="center" wrapText="1"/>
    </xf>
    <xf numFmtId="2" fontId="14" fillId="0" borderId="0" xfId="0" applyNumberFormat="1" applyFont="1" applyFill="1" applyAlignment="1">
      <alignment vertical="center"/>
    </xf>
    <xf numFmtId="1" fontId="14" fillId="0" borderId="1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 wrapText="1"/>
    </xf>
    <xf numFmtId="4" fontId="17" fillId="17" borderId="1" xfId="0" applyNumberFormat="1" applyFont="1" applyFill="1" applyBorder="1" applyAlignment="1">
      <alignment vertical="center"/>
    </xf>
    <xf numFmtId="4" fontId="17" fillId="17" borderId="1" xfId="0" applyNumberFormat="1" applyFont="1" applyFill="1" applyBorder="1" applyAlignment="1">
      <alignment vertical="center" wrapText="1"/>
    </xf>
    <xf numFmtId="44" fontId="17" fillId="17" borderId="1" xfId="0" applyNumberFormat="1" applyFont="1" applyFill="1" applyBorder="1" applyAlignment="1">
      <alignment vertical="center" wrapText="1"/>
    </xf>
    <xf numFmtId="0" fontId="17" fillId="17" borderId="1" xfId="0" applyFont="1" applyFill="1" applyBorder="1" applyAlignment="1">
      <alignment vertical="center" wrapText="1"/>
    </xf>
    <xf numFmtId="0" fontId="15" fillId="17" borderId="1" xfId="0" applyFont="1" applyFill="1" applyBorder="1" applyAlignment="1">
      <alignment vertical="center" wrapText="1"/>
    </xf>
    <xf numFmtId="0" fontId="8" fillId="17" borderId="1" xfId="15" applyFont="1" applyFill="1" applyBorder="1" applyAlignment="1">
      <alignment horizontal="left" vertical="center" wrapText="1"/>
    </xf>
    <xf numFmtId="0" fontId="13" fillId="17" borderId="1" xfId="0" applyFont="1" applyFill="1" applyBorder="1" applyAlignment="1">
      <alignment vertical="center" wrapText="1"/>
    </xf>
    <xf numFmtId="0" fontId="14" fillId="17" borderId="1" xfId="0" applyFont="1" applyFill="1" applyBorder="1" applyAlignment="1">
      <alignment vertical="center"/>
    </xf>
    <xf numFmtId="0" fontId="17" fillId="17" borderId="1" xfId="0" applyFont="1" applyFill="1" applyBorder="1" applyAlignment="1">
      <alignment vertical="center"/>
    </xf>
    <xf numFmtId="0" fontId="16" fillId="17" borderId="1" xfId="0" applyFont="1" applyFill="1" applyBorder="1" applyAlignment="1">
      <alignment vertical="center" wrapText="1"/>
    </xf>
    <xf numFmtId="49" fontId="13" fillId="0" borderId="7" xfId="0" applyNumberFormat="1" applyFont="1" applyFill="1" applyBorder="1" applyAlignment="1">
      <alignment horizontal="center" vertical="center"/>
    </xf>
    <xf numFmtId="49" fontId="13" fillId="6" borderId="1" xfId="0" applyNumberFormat="1" applyFont="1" applyFill="1" applyBorder="1" applyAlignment="1">
      <alignment horizontal="left" vertical="center"/>
    </xf>
    <xf numFmtId="49" fontId="13" fillId="0" borderId="13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horizontal="center" vertical="center"/>
    </xf>
    <xf numFmtId="49" fontId="21" fillId="0" borderId="11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23" fillId="0" borderId="11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23" fillId="0" borderId="12" xfId="0" applyNumberFormat="1" applyFont="1" applyFill="1" applyBorder="1" applyAlignment="1">
      <alignment horizontal="center" vertical="center"/>
    </xf>
    <xf numFmtId="49" fontId="22" fillId="0" borderId="11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22" fillId="0" borderId="12" xfId="0" applyNumberFormat="1" applyFont="1" applyFill="1" applyBorder="1" applyAlignment="1">
      <alignment horizontal="center" vertical="center"/>
    </xf>
  </cellXfs>
  <cellStyles count="21">
    <cellStyle name="Euro" xfId="1"/>
    <cellStyle name="Millares" xfId="2" builtinId="3"/>
    <cellStyle name="Millares 2" xfId="3"/>
    <cellStyle name="Millares 3" xfId="4"/>
    <cellStyle name="Millares 4" xfId="5"/>
    <cellStyle name="Moneda" xfId="6" builtinId="4"/>
    <cellStyle name="Moneda 2" xfId="7"/>
    <cellStyle name="Moneda 3" xfId="8"/>
    <cellStyle name="Moneda 4" xfId="9"/>
    <cellStyle name="Normal" xfId="0" builtinId="0"/>
    <cellStyle name="Normal 2" xfId="10"/>
    <cellStyle name="Normal 3" xfId="11"/>
    <cellStyle name="Normal 4" xfId="12"/>
    <cellStyle name="Normal_CERTIFICACION PPTO PLAN DE DLLO 2008" xfId="13"/>
    <cellStyle name="Normal_CERTIFICACION PPTO PLAN DE DLLO 2008_rentas e ingresos nov 28" xfId="14"/>
    <cellStyle name="Normal_POAI PPTO 2010" xfId="15"/>
    <cellStyle name="Normal_rentas e ingresos nov 28" xfId="16"/>
    <cellStyle name="Porcentaje 2" xfId="17"/>
    <cellStyle name="Porcentual 2" xfId="18"/>
    <cellStyle name="Porcentual 3" xfId="19"/>
    <cellStyle name="Porcentual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FF"/>
  </sheetPr>
  <dimension ref="A1:BH1054"/>
  <sheetViews>
    <sheetView zoomScaleNormal="100" workbookViewId="0">
      <selection activeCell="K9" sqref="K9"/>
    </sheetView>
  </sheetViews>
  <sheetFormatPr baseColWidth="10" defaultRowHeight="12.75" x14ac:dyDescent="0.25"/>
  <cols>
    <col min="1" max="1" width="3" style="46" customWidth="1"/>
    <col min="2" max="2" width="3.85546875" style="46" customWidth="1"/>
    <col min="3" max="3" width="4" style="46" customWidth="1"/>
    <col min="4" max="4" width="5.28515625" style="46" customWidth="1"/>
    <col min="5" max="5" width="5" style="46" customWidth="1"/>
    <col min="6" max="6" width="7.42578125" style="292" customWidth="1"/>
    <col min="7" max="7" width="7.140625" style="58" customWidth="1"/>
    <col min="8" max="8" width="34.28515625" style="9" customWidth="1"/>
    <col min="9" max="9" width="45.140625" style="9" customWidth="1"/>
    <col min="10" max="10" width="15.5703125" style="9" customWidth="1"/>
    <col min="11" max="11" width="15.5703125" style="79" customWidth="1"/>
    <col min="12" max="12" width="24.42578125" style="79" bestFit="1" customWidth="1"/>
    <col min="13" max="13" width="13" style="9" customWidth="1"/>
    <col min="14" max="14" width="16.140625" style="9" customWidth="1"/>
    <col min="15" max="15" width="18.7109375" style="47" customWidth="1"/>
    <col min="16" max="16" width="18.42578125" style="38" customWidth="1"/>
    <col min="17" max="18" width="18.5703125" style="38" customWidth="1"/>
    <col min="19" max="38" width="15.7109375" style="38" customWidth="1"/>
    <col min="39" max="39" width="18" style="38" customWidth="1"/>
    <col min="40" max="49" width="15.7109375" style="38" customWidth="1"/>
    <col min="50" max="50" width="19" style="38" customWidth="1"/>
    <col min="51" max="51" width="18.42578125" style="38" customWidth="1"/>
    <col min="52" max="53" width="15.7109375" style="38" customWidth="1"/>
    <col min="54" max="54" width="24.7109375" style="38" customWidth="1"/>
    <col min="55" max="55" width="14.140625" style="9" customWidth="1"/>
    <col min="56" max="56" width="17.28515625" style="9" bestFit="1" customWidth="1"/>
    <col min="57" max="57" width="14.140625" style="9" bestFit="1" customWidth="1"/>
    <col min="58" max="59" width="11.42578125" style="9" customWidth="1"/>
    <col min="60" max="60" width="15.42578125" style="9" customWidth="1"/>
    <col min="61" max="61" width="11.42578125" style="9" customWidth="1"/>
    <col min="62" max="16384" width="11.42578125" style="9"/>
  </cols>
  <sheetData>
    <row r="1" spans="1:60" ht="12.75" customHeight="1" x14ac:dyDescent="0.25">
      <c r="A1" s="306" t="s">
        <v>1124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</row>
    <row r="2" spans="1:60" ht="45" x14ac:dyDescent="0.25">
      <c r="A2" s="163" t="s">
        <v>0</v>
      </c>
      <c r="B2" s="163" t="s">
        <v>1</v>
      </c>
      <c r="C2" s="163" t="s">
        <v>632</v>
      </c>
      <c r="D2" s="163" t="s">
        <v>2</v>
      </c>
      <c r="E2" s="163" t="s">
        <v>3</v>
      </c>
      <c r="F2" s="163" t="s">
        <v>477</v>
      </c>
      <c r="G2" s="202" t="s">
        <v>910</v>
      </c>
      <c r="H2" s="6" t="s">
        <v>909</v>
      </c>
      <c r="I2" s="6" t="s">
        <v>4</v>
      </c>
      <c r="J2" s="6" t="s">
        <v>512</v>
      </c>
      <c r="K2" s="65" t="s">
        <v>918</v>
      </c>
      <c r="L2" s="65" t="s">
        <v>917</v>
      </c>
      <c r="M2" s="6" t="s">
        <v>907</v>
      </c>
      <c r="N2" s="6" t="s">
        <v>919</v>
      </c>
      <c r="O2" s="21" t="s">
        <v>5</v>
      </c>
      <c r="P2" s="21" t="s">
        <v>6</v>
      </c>
      <c r="Q2" s="21" t="s">
        <v>7</v>
      </c>
      <c r="R2" s="21" t="s">
        <v>1071</v>
      </c>
      <c r="S2" s="21" t="s">
        <v>8</v>
      </c>
      <c r="T2" s="21" t="s">
        <v>9</v>
      </c>
      <c r="U2" s="21" t="s">
        <v>10</v>
      </c>
      <c r="V2" s="21" t="s">
        <v>11</v>
      </c>
      <c r="W2" s="21" t="s">
        <v>12</v>
      </c>
      <c r="X2" s="21" t="s">
        <v>561</v>
      </c>
      <c r="Y2" s="21" t="s">
        <v>478</v>
      </c>
      <c r="Z2" s="21" t="s">
        <v>479</v>
      </c>
      <c r="AA2" s="21" t="s">
        <v>480</v>
      </c>
      <c r="AB2" s="21" t="s">
        <v>13</v>
      </c>
      <c r="AC2" s="21" t="s">
        <v>14</v>
      </c>
      <c r="AD2" s="21" t="s">
        <v>15</v>
      </c>
      <c r="AE2" s="21" t="s">
        <v>504</v>
      </c>
      <c r="AF2" s="21" t="s">
        <v>16</v>
      </c>
      <c r="AG2" s="21" t="s">
        <v>17</v>
      </c>
      <c r="AH2" s="21" t="s">
        <v>18</v>
      </c>
      <c r="AI2" s="21" t="s">
        <v>19</v>
      </c>
      <c r="AJ2" s="21" t="s">
        <v>20</v>
      </c>
      <c r="AK2" s="21" t="s">
        <v>21</v>
      </c>
      <c r="AL2" s="21" t="s">
        <v>22</v>
      </c>
      <c r="AM2" s="21" t="s">
        <v>23</v>
      </c>
      <c r="AN2" s="21" t="s">
        <v>24</v>
      </c>
      <c r="AO2" s="21" t="s">
        <v>25</v>
      </c>
      <c r="AP2" s="21" t="s">
        <v>26</v>
      </c>
      <c r="AQ2" s="21" t="s">
        <v>27</v>
      </c>
      <c r="AR2" s="21" t="s">
        <v>28</v>
      </c>
      <c r="AS2" s="21" t="s">
        <v>29</v>
      </c>
      <c r="AT2" s="21" t="s">
        <v>30</v>
      </c>
      <c r="AU2" s="21" t="s">
        <v>31</v>
      </c>
      <c r="AV2" s="21" t="s">
        <v>505</v>
      </c>
      <c r="AW2" s="21" t="s">
        <v>506</v>
      </c>
      <c r="AX2" s="21" t="s">
        <v>32</v>
      </c>
      <c r="AY2" s="21" t="s">
        <v>481</v>
      </c>
      <c r="AZ2" s="21" t="s">
        <v>33</v>
      </c>
      <c r="BA2" s="21" t="s">
        <v>1074</v>
      </c>
      <c r="BB2" s="21" t="s">
        <v>507</v>
      </c>
    </row>
    <row r="3" spans="1:60" ht="21.75" customHeight="1" x14ac:dyDescent="0.25">
      <c r="A3" s="203"/>
      <c r="B3" s="203"/>
      <c r="C3" s="203"/>
      <c r="D3" s="203"/>
      <c r="E3" s="203"/>
      <c r="F3" s="203"/>
      <c r="G3" s="204"/>
      <c r="H3" s="205"/>
      <c r="I3" s="205"/>
      <c r="J3" s="205"/>
      <c r="K3" s="206"/>
      <c r="L3" s="207"/>
      <c r="M3" s="208"/>
      <c r="N3" s="205"/>
      <c r="O3" s="7">
        <f>SUM(P3:BA3)</f>
        <v>287515416937.98248</v>
      </c>
      <c r="P3" s="7">
        <v>78543790944.830002</v>
      </c>
      <c r="Q3" s="7">
        <v>60566489360.910004</v>
      </c>
      <c r="R3" s="7">
        <v>480900000</v>
      </c>
      <c r="S3" s="7">
        <v>389534888.45999998</v>
      </c>
      <c r="T3" s="7">
        <v>62088074.600000001</v>
      </c>
      <c r="U3" s="7">
        <v>266840008.37</v>
      </c>
      <c r="V3" s="7">
        <v>3524631070.3499999</v>
      </c>
      <c r="W3" s="7">
        <v>10899952</v>
      </c>
      <c r="X3" s="7">
        <v>957079797</v>
      </c>
      <c r="Y3" s="22">
        <v>1258281894.99</v>
      </c>
      <c r="Z3" s="7">
        <v>24480000</v>
      </c>
      <c r="AA3" s="39">
        <v>44490783.079999998</v>
      </c>
      <c r="AB3" s="7">
        <v>37028265</v>
      </c>
      <c r="AC3" s="7">
        <v>136882259.29000002</v>
      </c>
      <c r="AD3" s="7">
        <v>732331027.61000001</v>
      </c>
      <c r="AE3" s="39">
        <v>46984441.899999999</v>
      </c>
      <c r="AF3" s="7">
        <v>920440336.75999999</v>
      </c>
      <c r="AG3" s="7">
        <v>435665966.19</v>
      </c>
      <c r="AH3" s="7">
        <v>470123357.24000001</v>
      </c>
      <c r="AI3" s="207">
        <v>4701091158.8500004</v>
      </c>
      <c r="AJ3" s="7">
        <v>1611756685.1825001</v>
      </c>
      <c r="AK3" s="7">
        <v>677629827.79999995</v>
      </c>
      <c r="AL3" s="7">
        <v>823940543.20000005</v>
      </c>
      <c r="AM3" s="7">
        <v>6175699799.3699999</v>
      </c>
      <c r="AN3" s="7">
        <v>960059584.48000002</v>
      </c>
      <c r="AO3" s="8">
        <v>856581525.95000005</v>
      </c>
      <c r="AP3" s="7">
        <v>406400501.29999995</v>
      </c>
      <c r="AQ3" s="7">
        <v>13616000</v>
      </c>
      <c r="AR3" s="7">
        <v>27920181</v>
      </c>
      <c r="AS3" s="7">
        <v>7856254096.9200001</v>
      </c>
      <c r="AT3" s="7">
        <v>33120000</v>
      </c>
      <c r="AU3" s="7">
        <v>7220433050.0500002</v>
      </c>
      <c r="AV3" s="7">
        <v>1811441.42</v>
      </c>
      <c r="AW3" s="7">
        <v>266823588.74000001</v>
      </c>
      <c r="AX3" s="7">
        <v>105707332218.25999</v>
      </c>
      <c r="AY3" s="39">
        <v>363443531.88</v>
      </c>
      <c r="AZ3" s="7">
        <v>844858957</v>
      </c>
      <c r="BA3" s="7">
        <v>57681818</v>
      </c>
      <c r="BB3" s="23">
        <v>286370617635.87</v>
      </c>
    </row>
    <row r="4" spans="1:60" ht="12.75" customHeight="1" x14ac:dyDescent="0.25">
      <c r="A4" s="162" t="s">
        <v>36</v>
      </c>
      <c r="B4" s="127"/>
      <c r="C4" s="127"/>
      <c r="D4" s="127"/>
      <c r="E4" s="127"/>
      <c r="F4" s="127"/>
      <c r="G4" s="209"/>
      <c r="H4" s="49"/>
      <c r="I4" s="49" t="s">
        <v>574</v>
      </c>
      <c r="J4" s="49"/>
      <c r="K4" s="66"/>
      <c r="L4" s="66"/>
      <c r="M4" s="49"/>
      <c r="N4" s="49"/>
      <c r="O4" s="50">
        <f>+SUM(P4:BA4)</f>
        <v>167700000</v>
      </c>
      <c r="P4" s="50">
        <f>+P5+P11</f>
        <v>0</v>
      </c>
      <c r="Q4" s="50">
        <f t="shared" ref="Q4:BA4" si="0">+Q5+Q11</f>
        <v>0</v>
      </c>
      <c r="R4" s="50">
        <f t="shared" si="0"/>
        <v>0</v>
      </c>
      <c r="S4" s="50">
        <f t="shared" si="0"/>
        <v>0</v>
      </c>
      <c r="T4" s="50">
        <f t="shared" si="0"/>
        <v>0</v>
      </c>
      <c r="U4" s="50">
        <f t="shared" si="0"/>
        <v>0</v>
      </c>
      <c r="V4" s="50">
        <f t="shared" si="0"/>
        <v>167700000</v>
      </c>
      <c r="W4" s="50">
        <f t="shared" si="0"/>
        <v>0</v>
      </c>
      <c r="X4" s="50">
        <f t="shared" si="0"/>
        <v>0</v>
      </c>
      <c r="Y4" s="50">
        <f t="shared" si="0"/>
        <v>0</v>
      </c>
      <c r="Z4" s="50">
        <f t="shared" si="0"/>
        <v>0</v>
      </c>
      <c r="AA4" s="50">
        <f t="shared" si="0"/>
        <v>0</v>
      </c>
      <c r="AB4" s="50">
        <f t="shared" si="0"/>
        <v>0</v>
      </c>
      <c r="AC4" s="50">
        <f t="shared" si="0"/>
        <v>0</v>
      </c>
      <c r="AD4" s="50">
        <f t="shared" si="0"/>
        <v>0</v>
      </c>
      <c r="AE4" s="50">
        <f t="shared" si="0"/>
        <v>0</v>
      </c>
      <c r="AF4" s="50">
        <f t="shared" si="0"/>
        <v>0</v>
      </c>
      <c r="AG4" s="50">
        <f t="shared" si="0"/>
        <v>0</v>
      </c>
      <c r="AH4" s="50">
        <f t="shared" si="0"/>
        <v>0</v>
      </c>
      <c r="AI4" s="50">
        <f t="shared" si="0"/>
        <v>0</v>
      </c>
      <c r="AJ4" s="50">
        <f t="shared" si="0"/>
        <v>0</v>
      </c>
      <c r="AK4" s="50">
        <f t="shared" si="0"/>
        <v>0</v>
      </c>
      <c r="AL4" s="50">
        <f t="shared" si="0"/>
        <v>0</v>
      </c>
      <c r="AM4" s="50">
        <f t="shared" si="0"/>
        <v>0</v>
      </c>
      <c r="AN4" s="50">
        <f t="shared" si="0"/>
        <v>0</v>
      </c>
      <c r="AO4" s="50">
        <f t="shared" si="0"/>
        <v>0</v>
      </c>
      <c r="AP4" s="50">
        <f t="shared" si="0"/>
        <v>0</v>
      </c>
      <c r="AQ4" s="50">
        <f t="shared" si="0"/>
        <v>0</v>
      </c>
      <c r="AR4" s="50">
        <f t="shared" si="0"/>
        <v>0</v>
      </c>
      <c r="AS4" s="50">
        <f t="shared" si="0"/>
        <v>0</v>
      </c>
      <c r="AT4" s="50">
        <f t="shared" si="0"/>
        <v>0</v>
      </c>
      <c r="AU4" s="50">
        <f t="shared" si="0"/>
        <v>0</v>
      </c>
      <c r="AV4" s="50">
        <f t="shared" si="0"/>
        <v>0</v>
      </c>
      <c r="AW4" s="50">
        <f t="shared" si="0"/>
        <v>0</v>
      </c>
      <c r="AX4" s="50">
        <f t="shared" si="0"/>
        <v>0</v>
      </c>
      <c r="AY4" s="50">
        <f t="shared" si="0"/>
        <v>0</v>
      </c>
      <c r="AZ4" s="50">
        <f t="shared" si="0"/>
        <v>0</v>
      </c>
      <c r="BA4" s="50">
        <f t="shared" si="0"/>
        <v>0</v>
      </c>
      <c r="BB4" s="50">
        <v>0</v>
      </c>
    </row>
    <row r="5" spans="1:60" ht="12.75" customHeight="1" x14ac:dyDescent="0.25">
      <c r="A5" s="157" t="s">
        <v>36</v>
      </c>
      <c r="B5" s="157" t="s">
        <v>614</v>
      </c>
      <c r="C5" s="157"/>
      <c r="D5" s="157"/>
      <c r="E5" s="157"/>
      <c r="F5" s="157"/>
      <c r="G5" s="173"/>
      <c r="H5" s="18" t="s">
        <v>916</v>
      </c>
      <c r="I5" s="18" t="s">
        <v>575</v>
      </c>
      <c r="J5" s="18"/>
      <c r="K5" s="67"/>
      <c r="L5" s="68"/>
      <c r="M5" s="18"/>
      <c r="N5" s="18"/>
      <c r="O5" s="19">
        <f t="shared" ref="O5:O66" si="1">+SUM(P5:BA5)</f>
        <v>22700000</v>
      </c>
      <c r="P5" s="19">
        <v>0</v>
      </c>
      <c r="Q5" s="19">
        <v>0</v>
      </c>
      <c r="R5" s="19"/>
      <c r="S5" s="19">
        <v>0</v>
      </c>
      <c r="T5" s="19">
        <v>0</v>
      </c>
      <c r="U5" s="19">
        <v>0</v>
      </c>
      <c r="V5" s="19">
        <v>22700000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>
        <v>0</v>
      </c>
      <c r="AF5" s="19">
        <v>0</v>
      </c>
      <c r="AG5" s="19">
        <v>0</v>
      </c>
      <c r="AH5" s="19">
        <v>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>
        <v>0</v>
      </c>
      <c r="AO5" s="19">
        <v>0</v>
      </c>
      <c r="AP5" s="19">
        <v>0</v>
      </c>
      <c r="AQ5" s="19">
        <v>0</v>
      </c>
      <c r="AR5" s="19">
        <v>0</v>
      </c>
      <c r="AS5" s="19">
        <v>0</v>
      </c>
      <c r="AT5" s="19">
        <v>0</v>
      </c>
      <c r="AU5" s="19">
        <v>0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/>
      <c r="BB5" s="19">
        <v>0</v>
      </c>
    </row>
    <row r="6" spans="1:60" ht="12.75" customHeight="1" x14ac:dyDescent="0.25">
      <c r="A6" s="157" t="s">
        <v>36</v>
      </c>
      <c r="B6" s="157" t="s">
        <v>614</v>
      </c>
      <c r="C6" s="157" t="s">
        <v>615</v>
      </c>
      <c r="D6" s="157"/>
      <c r="E6" s="157"/>
      <c r="F6" s="157"/>
      <c r="G6" s="173"/>
      <c r="H6" s="18" t="s">
        <v>916</v>
      </c>
      <c r="I6" s="18" t="s">
        <v>576</v>
      </c>
      <c r="J6" s="18"/>
      <c r="K6" s="67"/>
      <c r="L6" s="67"/>
      <c r="M6" s="18"/>
      <c r="N6" s="18"/>
      <c r="O6" s="19">
        <f t="shared" si="1"/>
        <v>22700000</v>
      </c>
      <c r="P6" s="19">
        <v>0</v>
      </c>
      <c r="Q6" s="19">
        <v>0</v>
      </c>
      <c r="R6" s="19"/>
      <c r="S6" s="19">
        <v>0</v>
      </c>
      <c r="T6" s="19">
        <v>0</v>
      </c>
      <c r="U6" s="19">
        <v>0</v>
      </c>
      <c r="V6" s="19">
        <v>22700000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/>
      <c r="BB6" s="19">
        <v>0</v>
      </c>
    </row>
    <row r="7" spans="1:60" ht="22.5" customHeight="1" x14ac:dyDescent="0.25">
      <c r="A7" s="157" t="s">
        <v>36</v>
      </c>
      <c r="B7" s="157" t="s">
        <v>614</v>
      </c>
      <c r="C7" s="157" t="s">
        <v>615</v>
      </c>
      <c r="D7" s="157" t="s">
        <v>614</v>
      </c>
      <c r="E7" s="157"/>
      <c r="F7" s="157"/>
      <c r="G7" s="173"/>
      <c r="H7" s="18" t="s">
        <v>916</v>
      </c>
      <c r="I7" s="18" t="s">
        <v>577</v>
      </c>
      <c r="J7" s="18"/>
      <c r="K7" s="67"/>
      <c r="L7" s="67"/>
      <c r="M7" s="18"/>
      <c r="N7" s="18"/>
      <c r="O7" s="19">
        <f t="shared" si="1"/>
        <v>22700000</v>
      </c>
      <c r="P7" s="19">
        <v>0</v>
      </c>
      <c r="Q7" s="19">
        <v>0</v>
      </c>
      <c r="R7" s="19"/>
      <c r="S7" s="19">
        <v>0</v>
      </c>
      <c r="T7" s="19">
        <v>0</v>
      </c>
      <c r="U7" s="19">
        <v>0</v>
      </c>
      <c r="V7" s="19">
        <v>22700000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/>
      <c r="BB7" s="19">
        <v>0</v>
      </c>
    </row>
    <row r="8" spans="1:60" ht="12.75" customHeight="1" x14ac:dyDescent="0.25">
      <c r="A8" s="157" t="s">
        <v>36</v>
      </c>
      <c r="B8" s="157" t="s">
        <v>614</v>
      </c>
      <c r="C8" s="157" t="s">
        <v>615</v>
      </c>
      <c r="D8" s="157" t="s">
        <v>614</v>
      </c>
      <c r="E8" s="157" t="s">
        <v>34</v>
      </c>
      <c r="F8" s="157"/>
      <c r="G8" s="173"/>
      <c r="H8" s="18" t="s">
        <v>916</v>
      </c>
      <c r="I8" s="18" t="s">
        <v>578</v>
      </c>
      <c r="J8" s="18"/>
      <c r="K8" s="67"/>
      <c r="L8" s="67"/>
      <c r="M8" s="18"/>
      <c r="N8" s="18"/>
      <c r="O8" s="19">
        <f t="shared" si="1"/>
        <v>22700000</v>
      </c>
      <c r="P8" s="19">
        <v>0</v>
      </c>
      <c r="Q8" s="19">
        <v>0</v>
      </c>
      <c r="R8" s="19"/>
      <c r="S8" s="19">
        <v>0</v>
      </c>
      <c r="T8" s="19">
        <v>0</v>
      </c>
      <c r="U8" s="19">
        <v>0</v>
      </c>
      <c r="V8" s="19">
        <v>22700000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/>
      <c r="BB8" s="19">
        <v>0</v>
      </c>
    </row>
    <row r="9" spans="1:60" ht="22.5" customHeight="1" x14ac:dyDescent="0.25">
      <c r="A9" s="157" t="s">
        <v>36</v>
      </c>
      <c r="B9" s="157" t="s">
        <v>614</v>
      </c>
      <c r="C9" s="157" t="s">
        <v>615</v>
      </c>
      <c r="D9" s="157" t="s">
        <v>614</v>
      </c>
      <c r="E9" s="157" t="s">
        <v>34</v>
      </c>
      <c r="F9" s="259" t="s">
        <v>616</v>
      </c>
      <c r="G9" s="173"/>
      <c r="H9" s="18" t="s">
        <v>916</v>
      </c>
      <c r="I9" s="210" t="s">
        <v>579</v>
      </c>
      <c r="J9" s="18" t="s">
        <v>911</v>
      </c>
      <c r="K9" s="69"/>
      <c r="L9" s="68"/>
      <c r="M9" s="18" t="s">
        <v>907</v>
      </c>
      <c r="N9" s="130">
        <v>22700000</v>
      </c>
      <c r="O9" s="131">
        <f t="shared" si="1"/>
        <v>22700000</v>
      </c>
      <c r="P9" s="19"/>
      <c r="Q9" s="19"/>
      <c r="R9" s="19"/>
      <c r="S9" s="19"/>
      <c r="T9" s="19"/>
      <c r="U9" s="19"/>
      <c r="V9" s="20">
        <v>22700000</v>
      </c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41"/>
      <c r="BH9" s="129">
        <f>+N9-O9</f>
        <v>0</v>
      </c>
    </row>
    <row r="10" spans="1:60" ht="39" customHeight="1" x14ac:dyDescent="0.25">
      <c r="A10" s="157"/>
      <c r="B10" s="157"/>
      <c r="C10" s="157"/>
      <c r="D10" s="157"/>
      <c r="E10" s="157"/>
      <c r="F10" s="157"/>
      <c r="G10" s="173"/>
      <c r="H10" s="18"/>
      <c r="I10" s="17"/>
      <c r="J10" s="18"/>
      <c r="K10" s="69" t="s">
        <v>983</v>
      </c>
      <c r="L10" s="68">
        <v>22700000</v>
      </c>
      <c r="M10" s="18"/>
      <c r="N10" s="59"/>
      <c r="O10" s="40">
        <f t="shared" si="1"/>
        <v>0</v>
      </c>
      <c r="P10" s="19"/>
      <c r="Q10" s="19"/>
      <c r="R10" s="19"/>
      <c r="S10" s="19"/>
      <c r="T10" s="19"/>
      <c r="U10" s="19"/>
      <c r="V10" s="20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41"/>
    </row>
    <row r="11" spans="1:60" ht="12.75" customHeight="1" x14ac:dyDescent="0.25">
      <c r="A11" s="157" t="s">
        <v>36</v>
      </c>
      <c r="B11" s="157" t="s">
        <v>617</v>
      </c>
      <c r="C11" s="157"/>
      <c r="D11" s="157"/>
      <c r="E11" s="157"/>
      <c r="F11" s="157"/>
      <c r="G11" s="173"/>
      <c r="H11" s="18" t="s">
        <v>916</v>
      </c>
      <c r="I11" s="18" t="s">
        <v>580</v>
      </c>
      <c r="J11" s="18"/>
      <c r="K11" s="67"/>
      <c r="L11" s="67"/>
      <c r="M11" s="18"/>
      <c r="N11" s="18"/>
      <c r="O11" s="19">
        <f t="shared" si="1"/>
        <v>145000000</v>
      </c>
      <c r="P11" s="19">
        <v>0</v>
      </c>
      <c r="Q11" s="19">
        <v>0</v>
      </c>
      <c r="R11" s="19"/>
      <c r="S11" s="19">
        <v>0</v>
      </c>
      <c r="T11" s="19">
        <v>0</v>
      </c>
      <c r="U11" s="19">
        <v>0</v>
      </c>
      <c r="V11" s="19">
        <v>145000000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/>
      <c r="BB11" s="19">
        <v>0</v>
      </c>
    </row>
    <row r="12" spans="1:60" ht="12.75" customHeight="1" x14ac:dyDescent="0.25">
      <c r="A12" s="157" t="s">
        <v>36</v>
      </c>
      <c r="B12" s="157" t="s">
        <v>617</v>
      </c>
      <c r="C12" s="157" t="s">
        <v>618</v>
      </c>
      <c r="D12" s="157"/>
      <c r="E12" s="157"/>
      <c r="F12" s="157"/>
      <c r="G12" s="173"/>
      <c r="H12" s="18" t="s">
        <v>916</v>
      </c>
      <c r="I12" s="18" t="s">
        <v>581</v>
      </c>
      <c r="J12" s="18"/>
      <c r="K12" s="67"/>
      <c r="L12" s="67"/>
      <c r="M12" s="18"/>
      <c r="N12" s="18"/>
      <c r="O12" s="19">
        <f t="shared" si="1"/>
        <v>145000000</v>
      </c>
      <c r="P12" s="19">
        <v>0</v>
      </c>
      <c r="Q12" s="19">
        <v>0</v>
      </c>
      <c r="R12" s="19"/>
      <c r="S12" s="19">
        <v>0</v>
      </c>
      <c r="T12" s="19">
        <v>0</v>
      </c>
      <c r="U12" s="19">
        <v>0</v>
      </c>
      <c r="V12" s="19">
        <v>145000000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/>
      <c r="BB12" s="19">
        <v>0</v>
      </c>
    </row>
    <row r="13" spans="1:60" ht="12.75" customHeight="1" x14ac:dyDescent="0.25">
      <c r="A13" s="157" t="s">
        <v>36</v>
      </c>
      <c r="B13" s="157" t="s">
        <v>617</v>
      </c>
      <c r="C13" s="157" t="s">
        <v>618</v>
      </c>
      <c r="D13" s="157" t="s">
        <v>619</v>
      </c>
      <c r="E13" s="157"/>
      <c r="F13" s="157"/>
      <c r="G13" s="173"/>
      <c r="H13" s="18" t="s">
        <v>916</v>
      </c>
      <c r="I13" s="18" t="s">
        <v>582</v>
      </c>
      <c r="J13" s="18"/>
      <c r="K13" s="67"/>
      <c r="L13" s="67"/>
      <c r="M13" s="18"/>
      <c r="N13" s="18"/>
      <c r="O13" s="19">
        <f t="shared" si="1"/>
        <v>145000000</v>
      </c>
      <c r="P13" s="19">
        <v>0</v>
      </c>
      <c r="Q13" s="19">
        <v>0</v>
      </c>
      <c r="R13" s="19"/>
      <c r="S13" s="19">
        <v>0</v>
      </c>
      <c r="T13" s="19">
        <v>0</v>
      </c>
      <c r="U13" s="19">
        <v>0</v>
      </c>
      <c r="V13" s="19">
        <v>145000000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/>
      <c r="BB13" s="19">
        <v>0</v>
      </c>
    </row>
    <row r="14" spans="1:60" ht="12.75" customHeight="1" x14ac:dyDescent="0.25">
      <c r="A14" s="157" t="s">
        <v>36</v>
      </c>
      <c r="B14" s="157" t="s">
        <v>617</v>
      </c>
      <c r="C14" s="157" t="s">
        <v>618</v>
      </c>
      <c r="D14" s="157" t="s">
        <v>619</v>
      </c>
      <c r="E14" s="157" t="s">
        <v>36</v>
      </c>
      <c r="F14" s="157"/>
      <c r="G14" s="173"/>
      <c r="H14" s="18" t="s">
        <v>916</v>
      </c>
      <c r="I14" s="18" t="s">
        <v>583</v>
      </c>
      <c r="J14" s="18"/>
      <c r="K14" s="67"/>
      <c r="L14" s="67"/>
      <c r="M14" s="18"/>
      <c r="N14" s="18"/>
      <c r="O14" s="19">
        <f t="shared" si="1"/>
        <v>145000000</v>
      </c>
      <c r="P14" s="19">
        <v>0</v>
      </c>
      <c r="Q14" s="19">
        <v>0</v>
      </c>
      <c r="R14" s="19"/>
      <c r="S14" s="19">
        <v>0</v>
      </c>
      <c r="T14" s="19">
        <v>0</v>
      </c>
      <c r="U14" s="19">
        <v>0</v>
      </c>
      <c r="V14" s="19">
        <v>145000000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/>
      <c r="BB14" s="19">
        <v>0</v>
      </c>
    </row>
    <row r="15" spans="1:60" ht="12.75" customHeight="1" x14ac:dyDescent="0.25">
      <c r="A15" s="157" t="s">
        <v>36</v>
      </c>
      <c r="B15" s="157" t="s">
        <v>617</v>
      </c>
      <c r="C15" s="157" t="s">
        <v>618</v>
      </c>
      <c r="D15" s="157" t="s">
        <v>619</v>
      </c>
      <c r="E15" s="157" t="s">
        <v>36</v>
      </c>
      <c r="F15" s="259" t="s">
        <v>620</v>
      </c>
      <c r="G15" s="173"/>
      <c r="H15" s="18" t="s">
        <v>916</v>
      </c>
      <c r="I15" s="210" t="s">
        <v>584</v>
      </c>
      <c r="J15" s="18"/>
      <c r="K15" s="69"/>
      <c r="L15" s="68"/>
      <c r="M15" s="18"/>
      <c r="N15" s="130">
        <v>145000000</v>
      </c>
      <c r="O15" s="131">
        <f t="shared" si="1"/>
        <v>145000000</v>
      </c>
      <c r="P15" s="19"/>
      <c r="Q15" s="19"/>
      <c r="R15" s="19"/>
      <c r="S15" s="19"/>
      <c r="T15" s="19"/>
      <c r="U15" s="19"/>
      <c r="V15" s="42">
        <v>145000000</v>
      </c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41"/>
      <c r="BH15" s="129">
        <f>+N15-O15</f>
        <v>0</v>
      </c>
    </row>
    <row r="16" spans="1:60" ht="39" customHeight="1" x14ac:dyDescent="0.25">
      <c r="A16" s="157"/>
      <c r="B16" s="157"/>
      <c r="C16" s="157"/>
      <c r="D16" s="157"/>
      <c r="E16" s="157"/>
      <c r="F16" s="157"/>
      <c r="G16" s="173"/>
      <c r="H16" s="18"/>
      <c r="I16" s="17"/>
      <c r="J16" s="18"/>
      <c r="K16" s="69" t="s">
        <v>983</v>
      </c>
      <c r="L16" s="68">
        <v>145000000</v>
      </c>
      <c r="M16" s="18"/>
      <c r="N16" s="59"/>
      <c r="O16" s="19">
        <f t="shared" si="1"/>
        <v>0</v>
      </c>
      <c r="P16" s="19"/>
      <c r="Q16" s="19"/>
      <c r="R16" s="19"/>
      <c r="S16" s="19"/>
      <c r="T16" s="19"/>
      <c r="U16" s="19"/>
      <c r="V16" s="42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41"/>
    </row>
    <row r="17" spans="1:60" ht="12.75" customHeight="1" x14ac:dyDescent="0.25">
      <c r="A17" s="162" t="s">
        <v>41</v>
      </c>
      <c r="B17" s="127"/>
      <c r="C17" s="127"/>
      <c r="D17" s="127"/>
      <c r="E17" s="127"/>
      <c r="F17" s="127"/>
      <c r="G17" s="209"/>
      <c r="H17" s="49"/>
      <c r="I17" s="49" t="s">
        <v>585</v>
      </c>
      <c r="J17" s="49"/>
      <c r="K17" s="66"/>
      <c r="L17" s="66"/>
      <c r="M17" s="49"/>
      <c r="N17" s="49"/>
      <c r="O17" s="50">
        <f t="shared" si="1"/>
        <v>51726024</v>
      </c>
      <c r="P17" s="50">
        <f>+P18</f>
        <v>0</v>
      </c>
      <c r="Q17" s="50">
        <f t="shared" ref="Q17:BB20" si="2">+Q18</f>
        <v>0</v>
      </c>
      <c r="R17" s="50">
        <f t="shared" si="2"/>
        <v>0</v>
      </c>
      <c r="S17" s="50">
        <f t="shared" si="2"/>
        <v>0</v>
      </c>
      <c r="T17" s="50">
        <f t="shared" si="2"/>
        <v>0</v>
      </c>
      <c r="U17" s="50">
        <f t="shared" si="2"/>
        <v>0</v>
      </c>
      <c r="V17" s="50">
        <f t="shared" si="2"/>
        <v>0</v>
      </c>
      <c r="W17" s="50">
        <f t="shared" si="2"/>
        <v>0</v>
      </c>
      <c r="X17" s="50">
        <f t="shared" si="2"/>
        <v>0</v>
      </c>
      <c r="Y17" s="50">
        <f t="shared" si="2"/>
        <v>0</v>
      </c>
      <c r="Z17" s="50">
        <f t="shared" si="2"/>
        <v>0</v>
      </c>
      <c r="AA17" s="50">
        <f t="shared" si="2"/>
        <v>0</v>
      </c>
      <c r="AB17" s="50">
        <f t="shared" si="2"/>
        <v>0</v>
      </c>
      <c r="AC17" s="50">
        <f t="shared" si="2"/>
        <v>0</v>
      </c>
      <c r="AD17" s="50">
        <f t="shared" si="2"/>
        <v>0</v>
      </c>
      <c r="AE17" s="50">
        <f t="shared" si="2"/>
        <v>0</v>
      </c>
      <c r="AF17" s="50">
        <f t="shared" si="2"/>
        <v>0</v>
      </c>
      <c r="AG17" s="50">
        <f t="shared" si="2"/>
        <v>51726024</v>
      </c>
      <c r="AH17" s="50">
        <f t="shared" si="2"/>
        <v>0</v>
      </c>
      <c r="AI17" s="50">
        <f t="shared" si="2"/>
        <v>0</v>
      </c>
      <c r="AJ17" s="50">
        <f t="shared" si="2"/>
        <v>0</v>
      </c>
      <c r="AK17" s="50">
        <f t="shared" si="2"/>
        <v>0</v>
      </c>
      <c r="AL17" s="50">
        <f t="shared" si="2"/>
        <v>0</v>
      </c>
      <c r="AM17" s="50">
        <f t="shared" si="2"/>
        <v>0</v>
      </c>
      <c r="AN17" s="50">
        <f t="shared" si="2"/>
        <v>0</v>
      </c>
      <c r="AO17" s="50">
        <f t="shared" si="2"/>
        <v>0</v>
      </c>
      <c r="AP17" s="50">
        <f t="shared" si="2"/>
        <v>0</v>
      </c>
      <c r="AQ17" s="50">
        <f t="shared" si="2"/>
        <v>0</v>
      </c>
      <c r="AR17" s="50">
        <f t="shared" si="2"/>
        <v>0</v>
      </c>
      <c r="AS17" s="50">
        <f t="shared" si="2"/>
        <v>0</v>
      </c>
      <c r="AT17" s="50">
        <f t="shared" si="2"/>
        <v>0</v>
      </c>
      <c r="AU17" s="50">
        <f t="shared" si="2"/>
        <v>0</v>
      </c>
      <c r="AV17" s="50">
        <f t="shared" si="2"/>
        <v>0</v>
      </c>
      <c r="AW17" s="50">
        <f t="shared" si="2"/>
        <v>0</v>
      </c>
      <c r="AX17" s="50">
        <f t="shared" si="2"/>
        <v>0</v>
      </c>
      <c r="AY17" s="50">
        <f t="shared" si="2"/>
        <v>0</v>
      </c>
      <c r="AZ17" s="50">
        <f t="shared" si="2"/>
        <v>0</v>
      </c>
      <c r="BA17" s="50">
        <f t="shared" si="2"/>
        <v>0</v>
      </c>
      <c r="BB17" s="50">
        <f t="shared" si="2"/>
        <v>0</v>
      </c>
    </row>
    <row r="18" spans="1:60" ht="12.75" customHeight="1" x14ac:dyDescent="0.25">
      <c r="A18" s="157" t="s">
        <v>41</v>
      </c>
      <c r="B18" s="157" t="s">
        <v>617</v>
      </c>
      <c r="C18" s="157"/>
      <c r="D18" s="157"/>
      <c r="E18" s="157"/>
      <c r="F18" s="157"/>
      <c r="G18" s="173"/>
      <c r="H18" s="18" t="s">
        <v>916</v>
      </c>
      <c r="I18" s="18" t="s">
        <v>580</v>
      </c>
      <c r="J18" s="18"/>
      <c r="K18" s="67"/>
      <c r="L18" s="67"/>
      <c r="M18" s="18"/>
      <c r="N18" s="18"/>
      <c r="O18" s="19">
        <f t="shared" si="1"/>
        <v>51726024</v>
      </c>
      <c r="P18" s="19">
        <f>+P19</f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51726024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</row>
    <row r="19" spans="1:60" ht="12.75" customHeight="1" x14ac:dyDescent="0.25">
      <c r="A19" s="157" t="s">
        <v>41</v>
      </c>
      <c r="B19" s="157" t="s">
        <v>617</v>
      </c>
      <c r="C19" s="157" t="s">
        <v>614</v>
      </c>
      <c r="D19" s="157"/>
      <c r="E19" s="157"/>
      <c r="F19" s="157"/>
      <c r="G19" s="173"/>
      <c r="H19" s="18" t="s">
        <v>916</v>
      </c>
      <c r="I19" s="18" t="s">
        <v>586</v>
      </c>
      <c r="J19" s="18"/>
      <c r="K19" s="67"/>
      <c r="L19" s="67"/>
      <c r="M19" s="18"/>
      <c r="N19" s="18"/>
      <c r="O19" s="19">
        <f t="shared" si="1"/>
        <v>51726024</v>
      </c>
      <c r="P19" s="19">
        <f>+P20</f>
        <v>0</v>
      </c>
      <c r="Q19" s="19">
        <f t="shared" si="2"/>
        <v>0</v>
      </c>
      <c r="R19" s="19">
        <f t="shared" si="2"/>
        <v>0</v>
      </c>
      <c r="S19" s="19">
        <f t="shared" si="2"/>
        <v>0</v>
      </c>
      <c r="T19" s="19">
        <f t="shared" si="2"/>
        <v>0</v>
      </c>
      <c r="U19" s="19">
        <f t="shared" si="2"/>
        <v>0</v>
      </c>
      <c r="V19" s="19">
        <f t="shared" si="2"/>
        <v>0</v>
      </c>
      <c r="W19" s="19">
        <f t="shared" si="2"/>
        <v>0</v>
      </c>
      <c r="X19" s="19">
        <f t="shared" si="2"/>
        <v>0</v>
      </c>
      <c r="Y19" s="19">
        <f t="shared" si="2"/>
        <v>0</v>
      </c>
      <c r="Z19" s="19">
        <f t="shared" si="2"/>
        <v>0</v>
      </c>
      <c r="AA19" s="19">
        <f t="shared" si="2"/>
        <v>0</v>
      </c>
      <c r="AB19" s="19">
        <f t="shared" si="2"/>
        <v>0</v>
      </c>
      <c r="AC19" s="19">
        <f t="shared" si="2"/>
        <v>0</v>
      </c>
      <c r="AD19" s="19">
        <f t="shared" si="2"/>
        <v>0</v>
      </c>
      <c r="AE19" s="19">
        <f t="shared" si="2"/>
        <v>0</v>
      </c>
      <c r="AF19" s="19">
        <f t="shared" si="2"/>
        <v>0</v>
      </c>
      <c r="AG19" s="19">
        <f t="shared" si="2"/>
        <v>51726024</v>
      </c>
      <c r="AH19" s="19">
        <f t="shared" si="2"/>
        <v>0</v>
      </c>
      <c r="AI19" s="19">
        <f t="shared" si="2"/>
        <v>0</v>
      </c>
      <c r="AJ19" s="19">
        <f t="shared" si="2"/>
        <v>0</v>
      </c>
      <c r="AK19" s="19">
        <f t="shared" si="2"/>
        <v>0</v>
      </c>
      <c r="AL19" s="19">
        <f t="shared" si="2"/>
        <v>0</v>
      </c>
      <c r="AM19" s="19">
        <f t="shared" si="2"/>
        <v>0</v>
      </c>
      <c r="AN19" s="19">
        <f t="shared" si="2"/>
        <v>0</v>
      </c>
      <c r="AO19" s="19">
        <f t="shared" si="2"/>
        <v>0</v>
      </c>
      <c r="AP19" s="19">
        <f t="shared" si="2"/>
        <v>0</v>
      </c>
      <c r="AQ19" s="19">
        <f t="shared" si="2"/>
        <v>0</v>
      </c>
      <c r="AR19" s="19">
        <f t="shared" si="2"/>
        <v>0</v>
      </c>
      <c r="AS19" s="19">
        <f t="shared" si="2"/>
        <v>0</v>
      </c>
      <c r="AT19" s="19">
        <f t="shared" si="2"/>
        <v>0</v>
      </c>
      <c r="AU19" s="19">
        <f t="shared" si="2"/>
        <v>0</v>
      </c>
      <c r="AV19" s="19">
        <f t="shared" si="2"/>
        <v>0</v>
      </c>
      <c r="AW19" s="19">
        <f t="shared" si="2"/>
        <v>0</v>
      </c>
      <c r="AX19" s="19">
        <f t="shared" si="2"/>
        <v>0</v>
      </c>
      <c r="AY19" s="19">
        <f t="shared" si="2"/>
        <v>0</v>
      </c>
      <c r="AZ19" s="19">
        <f t="shared" si="2"/>
        <v>0</v>
      </c>
      <c r="BA19" s="19">
        <f t="shared" si="2"/>
        <v>0</v>
      </c>
      <c r="BB19" s="19">
        <f t="shared" si="2"/>
        <v>0</v>
      </c>
    </row>
    <row r="20" spans="1:60" ht="22.5" customHeight="1" x14ac:dyDescent="0.25">
      <c r="A20" s="157" t="s">
        <v>41</v>
      </c>
      <c r="B20" s="157" t="s">
        <v>617</v>
      </c>
      <c r="C20" s="157" t="s">
        <v>614</v>
      </c>
      <c r="D20" s="157" t="s">
        <v>618</v>
      </c>
      <c r="E20" s="157"/>
      <c r="F20" s="157"/>
      <c r="G20" s="173"/>
      <c r="H20" s="18" t="s">
        <v>916</v>
      </c>
      <c r="I20" s="18" t="s">
        <v>587</v>
      </c>
      <c r="J20" s="18"/>
      <c r="K20" s="67"/>
      <c r="L20" s="67"/>
      <c r="M20" s="18"/>
      <c r="N20" s="18"/>
      <c r="O20" s="19">
        <f t="shared" si="1"/>
        <v>51726024</v>
      </c>
      <c r="P20" s="19">
        <f>+P21</f>
        <v>0</v>
      </c>
      <c r="Q20" s="19">
        <f t="shared" si="2"/>
        <v>0</v>
      </c>
      <c r="R20" s="19">
        <f t="shared" si="2"/>
        <v>0</v>
      </c>
      <c r="S20" s="19">
        <f t="shared" si="2"/>
        <v>0</v>
      </c>
      <c r="T20" s="19">
        <f t="shared" si="2"/>
        <v>0</v>
      </c>
      <c r="U20" s="19">
        <f t="shared" si="2"/>
        <v>0</v>
      </c>
      <c r="V20" s="19">
        <f t="shared" si="2"/>
        <v>0</v>
      </c>
      <c r="W20" s="19">
        <f t="shared" si="2"/>
        <v>0</v>
      </c>
      <c r="X20" s="19">
        <f t="shared" si="2"/>
        <v>0</v>
      </c>
      <c r="Y20" s="19">
        <f t="shared" si="2"/>
        <v>0</v>
      </c>
      <c r="Z20" s="19">
        <f t="shared" si="2"/>
        <v>0</v>
      </c>
      <c r="AA20" s="19">
        <f t="shared" si="2"/>
        <v>0</v>
      </c>
      <c r="AB20" s="19">
        <f t="shared" si="2"/>
        <v>0</v>
      </c>
      <c r="AC20" s="19">
        <f t="shared" si="2"/>
        <v>0</v>
      </c>
      <c r="AD20" s="19">
        <f t="shared" si="2"/>
        <v>0</v>
      </c>
      <c r="AE20" s="19">
        <f t="shared" si="2"/>
        <v>0</v>
      </c>
      <c r="AF20" s="19">
        <f t="shared" si="2"/>
        <v>0</v>
      </c>
      <c r="AG20" s="19">
        <f t="shared" si="2"/>
        <v>51726024</v>
      </c>
      <c r="AH20" s="19">
        <f t="shared" si="2"/>
        <v>0</v>
      </c>
      <c r="AI20" s="19">
        <f t="shared" si="2"/>
        <v>0</v>
      </c>
      <c r="AJ20" s="19">
        <f t="shared" si="2"/>
        <v>0</v>
      </c>
      <c r="AK20" s="19">
        <f t="shared" si="2"/>
        <v>0</v>
      </c>
      <c r="AL20" s="19">
        <f t="shared" si="2"/>
        <v>0</v>
      </c>
      <c r="AM20" s="19">
        <f t="shared" si="2"/>
        <v>0</v>
      </c>
      <c r="AN20" s="19">
        <f t="shared" si="2"/>
        <v>0</v>
      </c>
      <c r="AO20" s="19">
        <f t="shared" si="2"/>
        <v>0</v>
      </c>
      <c r="AP20" s="19">
        <f t="shared" si="2"/>
        <v>0</v>
      </c>
      <c r="AQ20" s="19">
        <f t="shared" si="2"/>
        <v>0</v>
      </c>
      <c r="AR20" s="19">
        <f t="shared" si="2"/>
        <v>0</v>
      </c>
      <c r="AS20" s="19">
        <f t="shared" si="2"/>
        <v>0</v>
      </c>
      <c r="AT20" s="19">
        <f t="shared" si="2"/>
        <v>0</v>
      </c>
      <c r="AU20" s="19">
        <f t="shared" si="2"/>
        <v>0</v>
      </c>
      <c r="AV20" s="19">
        <f t="shared" si="2"/>
        <v>0</v>
      </c>
      <c r="AW20" s="19">
        <f t="shared" si="2"/>
        <v>0</v>
      </c>
      <c r="AX20" s="19">
        <f t="shared" si="2"/>
        <v>0</v>
      </c>
      <c r="AY20" s="19">
        <f t="shared" si="2"/>
        <v>0</v>
      </c>
      <c r="AZ20" s="19">
        <f t="shared" si="2"/>
        <v>0</v>
      </c>
      <c r="BA20" s="19">
        <f t="shared" si="2"/>
        <v>0</v>
      </c>
      <c r="BB20" s="19">
        <f t="shared" si="2"/>
        <v>0</v>
      </c>
    </row>
    <row r="21" spans="1:60" ht="23.25" customHeight="1" x14ac:dyDescent="0.25">
      <c r="A21" s="157" t="s">
        <v>41</v>
      </c>
      <c r="B21" s="157" t="s">
        <v>617</v>
      </c>
      <c r="C21" s="157" t="s">
        <v>614</v>
      </c>
      <c r="D21" s="157" t="s">
        <v>618</v>
      </c>
      <c r="E21" s="157" t="s">
        <v>34</v>
      </c>
      <c r="F21" s="259" t="s">
        <v>621</v>
      </c>
      <c r="G21" s="173"/>
      <c r="H21" s="18" t="s">
        <v>916</v>
      </c>
      <c r="I21" s="210" t="s">
        <v>588</v>
      </c>
      <c r="J21" s="18"/>
      <c r="K21" s="100"/>
      <c r="L21" s="68"/>
      <c r="M21" s="18"/>
      <c r="N21" s="59">
        <v>51726024</v>
      </c>
      <c r="O21" s="19">
        <f t="shared" si="1"/>
        <v>51726024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>
        <v>51726024</v>
      </c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41"/>
      <c r="BH21" s="129">
        <f>+N21-O21</f>
        <v>0</v>
      </c>
    </row>
    <row r="22" spans="1:60" ht="26.25" customHeight="1" x14ac:dyDescent="0.25">
      <c r="A22" s="157"/>
      <c r="B22" s="157"/>
      <c r="C22" s="157"/>
      <c r="D22" s="157"/>
      <c r="E22" s="157"/>
      <c r="F22" s="157"/>
      <c r="G22" s="173"/>
      <c r="H22" s="18"/>
      <c r="I22" s="17"/>
      <c r="J22" s="18"/>
      <c r="K22" s="100" t="s">
        <v>921</v>
      </c>
      <c r="L22" s="68">
        <v>51726024</v>
      </c>
      <c r="M22" s="18"/>
      <c r="N22" s="59"/>
      <c r="O22" s="40">
        <f t="shared" si="1"/>
        <v>0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41"/>
    </row>
    <row r="23" spans="1:60" ht="12.75" customHeight="1" x14ac:dyDescent="0.25">
      <c r="A23" s="162" t="s">
        <v>42</v>
      </c>
      <c r="B23" s="127"/>
      <c r="C23" s="127"/>
      <c r="D23" s="127"/>
      <c r="E23" s="127"/>
      <c r="F23" s="127"/>
      <c r="G23" s="209"/>
      <c r="H23" s="49"/>
      <c r="I23" s="49" t="s">
        <v>589</v>
      </c>
      <c r="J23" s="49"/>
      <c r="K23" s="66"/>
      <c r="L23" s="66"/>
      <c r="M23" s="49"/>
      <c r="N23" s="49"/>
      <c r="O23" s="50">
        <f t="shared" si="1"/>
        <v>419852000</v>
      </c>
      <c r="P23" s="50">
        <f>+P24</f>
        <v>20000000</v>
      </c>
      <c r="Q23" s="50">
        <f t="shared" ref="Q23:BB23" si="3">+Q24</f>
        <v>0</v>
      </c>
      <c r="R23" s="50">
        <f t="shared" si="3"/>
        <v>0</v>
      </c>
      <c r="S23" s="50">
        <f t="shared" si="3"/>
        <v>0</v>
      </c>
      <c r="T23" s="50">
        <f t="shared" si="3"/>
        <v>0</v>
      </c>
      <c r="U23" s="50">
        <f t="shared" si="3"/>
        <v>0</v>
      </c>
      <c r="V23" s="50">
        <f t="shared" si="3"/>
        <v>0</v>
      </c>
      <c r="W23" s="50">
        <f t="shared" si="3"/>
        <v>0</v>
      </c>
      <c r="X23" s="50">
        <f t="shared" si="3"/>
        <v>0</v>
      </c>
      <c r="Y23" s="50">
        <f t="shared" si="3"/>
        <v>0</v>
      </c>
      <c r="Z23" s="50">
        <f t="shared" si="3"/>
        <v>0</v>
      </c>
      <c r="AA23" s="50">
        <f t="shared" si="3"/>
        <v>0</v>
      </c>
      <c r="AB23" s="50">
        <f t="shared" si="3"/>
        <v>0</v>
      </c>
      <c r="AC23" s="50">
        <f t="shared" si="3"/>
        <v>0</v>
      </c>
      <c r="AD23" s="50">
        <f t="shared" si="3"/>
        <v>0</v>
      </c>
      <c r="AE23" s="50">
        <f t="shared" si="3"/>
        <v>0</v>
      </c>
      <c r="AF23" s="50">
        <f t="shared" si="3"/>
        <v>0</v>
      </c>
      <c r="AG23" s="50">
        <f t="shared" si="3"/>
        <v>0</v>
      </c>
      <c r="AH23" s="50">
        <f t="shared" si="3"/>
        <v>0</v>
      </c>
      <c r="AI23" s="50">
        <f t="shared" si="3"/>
        <v>399852000</v>
      </c>
      <c r="AJ23" s="50">
        <f t="shared" si="3"/>
        <v>0</v>
      </c>
      <c r="AK23" s="50">
        <f t="shared" si="3"/>
        <v>0</v>
      </c>
      <c r="AL23" s="50">
        <f t="shared" si="3"/>
        <v>0</v>
      </c>
      <c r="AM23" s="50">
        <f t="shared" si="3"/>
        <v>0</v>
      </c>
      <c r="AN23" s="50">
        <f t="shared" si="3"/>
        <v>0</v>
      </c>
      <c r="AO23" s="50">
        <f t="shared" si="3"/>
        <v>0</v>
      </c>
      <c r="AP23" s="50">
        <f t="shared" si="3"/>
        <v>0</v>
      </c>
      <c r="AQ23" s="50">
        <f t="shared" si="3"/>
        <v>0</v>
      </c>
      <c r="AR23" s="50">
        <f t="shared" si="3"/>
        <v>0</v>
      </c>
      <c r="AS23" s="50">
        <f t="shared" si="3"/>
        <v>0</v>
      </c>
      <c r="AT23" s="50">
        <f t="shared" si="3"/>
        <v>0</v>
      </c>
      <c r="AU23" s="50">
        <f t="shared" si="3"/>
        <v>0</v>
      </c>
      <c r="AV23" s="50">
        <f t="shared" si="3"/>
        <v>0</v>
      </c>
      <c r="AW23" s="50">
        <f t="shared" si="3"/>
        <v>0</v>
      </c>
      <c r="AX23" s="50">
        <f t="shared" si="3"/>
        <v>0</v>
      </c>
      <c r="AY23" s="50">
        <f t="shared" si="3"/>
        <v>0</v>
      </c>
      <c r="AZ23" s="50">
        <f t="shared" si="3"/>
        <v>0</v>
      </c>
      <c r="BA23" s="50">
        <f t="shared" si="3"/>
        <v>0</v>
      </c>
      <c r="BB23" s="50">
        <f t="shared" si="3"/>
        <v>0</v>
      </c>
    </row>
    <row r="24" spans="1:60" ht="12.75" customHeight="1" x14ac:dyDescent="0.25">
      <c r="A24" s="157" t="s">
        <v>42</v>
      </c>
      <c r="B24" s="157" t="s">
        <v>617</v>
      </c>
      <c r="C24" s="157"/>
      <c r="D24" s="157"/>
      <c r="E24" s="157"/>
      <c r="F24" s="157"/>
      <c r="G24" s="173"/>
      <c r="H24" s="18" t="s">
        <v>916</v>
      </c>
      <c r="I24" s="18" t="s">
        <v>580</v>
      </c>
      <c r="J24" s="18"/>
      <c r="K24" s="67"/>
      <c r="L24" s="67"/>
      <c r="M24" s="18"/>
      <c r="N24" s="18"/>
      <c r="O24" s="19">
        <f t="shared" si="1"/>
        <v>419852000</v>
      </c>
      <c r="P24" s="19">
        <f>+P25</f>
        <v>20000000</v>
      </c>
      <c r="Q24" s="19">
        <f t="shared" ref="Q24:BB24" si="4">+Q25</f>
        <v>0</v>
      </c>
      <c r="R24" s="19">
        <f t="shared" si="4"/>
        <v>0</v>
      </c>
      <c r="S24" s="19">
        <f t="shared" si="4"/>
        <v>0</v>
      </c>
      <c r="T24" s="19">
        <f t="shared" si="4"/>
        <v>0</v>
      </c>
      <c r="U24" s="19">
        <f t="shared" si="4"/>
        <v>0</v>
      </c>
      <c r="V24" s="19">
        <f t="shared" si="4"/>
        <v>0</v>
      </c>
      <c r="W24" s="19">
        <f t="shared" si="4"/>
        <v>0</v>
      </c>
      <c r="X24" s="19">
        <f t="shared" si="4"/>
        <v>0</v>
      </c>
      <c r="Y24" s="19">
        <f t="shared" si="4"/>
        <v>0</v>
      </c>
      <c r="Z24" s="19">
        <f t="shared" si="4"/>
        <v>0</v>
      </c>
      <c r="AA24" s="19">
        <f t="shared" si="4"/>
        <v>0</v>
      </c>
      <c r="AB24" s="19">
        <f t="shared" si="4"/>
        <v>0</v>
      </c>
      <c r="AC24" s="19">
        <f t="shared" si="4"/>
        <v>0</v>
      </c>
      <c r="AD24" s="19">
        <f t="shared" si="4"/>
        <v>0</v>
      </c>
      <c r="AE24" s="19">
        <f t="shared" si="4"/>
        <v>0</v>
      </c>
      <c r="AF24" s="19">
        <f t="shared" si="4"/>
        <v>0</v>
      </c>
      <c r="AG24" s="19">
        <f t="shared" si="4"/>
        <v>0</v>
      </c>
      <c r="AH24" s="19">
        <f t="shared" si="4"/>
        <v>0</v>
      </c>
      <c r="AI24" s="19">
        <f t="shared" si="4"/>
        <v>399852000</v>
      </c>
      <c r="AJ24" s="19">
        <f t="shared" si="4"/>
        <v>0</v>
      </c>
      <c r="AK24" s="19">
        <f t="shared" si="4"/>
        <v>0</v>
      </c>
      <c r="AL24" s="19">
        <f t="shared" si="4"/>
        <v>0</v>
      </c>
      <c r="AM24" s="19">
        <f t="shared" si="4"/>
        <v>0</v>
      </c>
      <c r="AN24" s="19">
        <f t="shared" si="4"/>
        <v>0</v>
      </c>
      <c r="AO24" s="19">
        <f t="shared" si="4"/>
        <v>0</v>
      </c>
      <c r="AP24" s="19">
        <f t="shared" si="4"/>
        <v>0</v>
      </c>
      <c r="AQ24" s="19">
        <f t="shared" si="4"/>
        <v>0</v>
      </c>
      <c r="AR24" s="19">
        <f t="shared" si="4"/>
        <v>0</v>
      </c>
      <c r="AS24" s="19">
        <f t="shared" si="4"/>
        <v>0</v>
      </c>
      <c r="AT24" s="19">
        <f t="shared" si="4"/>
        <v>0</v>
      </c>
      <c r="AU24" s="19">
        <f t="shared" si="4"/>
        <v>0</v>
      </c>
      <c r="AV24" s="19">
        <f t="shared" si="4"/>
        <v>0</v>
      </c>
      <c r="AW24" s="19">
        <f t="shared" si="4"/>
        <v>0</v>
      </c>
      <c r="AX24" s="19">
        <f t="shared" si="4"/>
        <v>0</v>
      </c>
      <c r="AY24" s="19">
        <f t="shared" si="4"/>
        <v>0</v>
      </c>
      <c r="AZ24" s="19">
        <f t="shared" si="4"/>
        <v>0</v>
      </c>
      <c r="BA24" s="19">
        <f t="shared" si="4"/>
        <v>0</v>
      </c>
      <c r="BB24" s="19">
        <f t="shared" si="4"/>
        <v>0</v>
      </c>
    </row>
    <row r="25" spans="1:60" ht="12.75" customHeight="1" x14ac:dyDescent="0.25">
      <c r="A25" s="157" t="s">
        <v>42</v>
      </c>
      <c r="B25" s="157" t="s">
        <v>617</v>
      </c>
      <c r="C25" s="157" t="s">
        <v>618</v>
      </c>
      <c r="D25" s="157"/>
      <c r="E25" s="157"/>
      <c r="F25" s="157"/>
      <c r="G25" s="173"/>
      <c r="H25" s="18" t="s">
        <v>916</v>
      </c>
      <c r="I25" s="18" t="s">
        <v>590</v>
      </c>
      <c r="J25" s="18"/>
      <c r="K25" s="67"/>
      <c r="L25" s="67"/>
      <c r="M25" s="18"/>
      <c r="N25" s="18"/>
      <c r="O25" s="19">
        <f t="shared" si="1"/>
        <v>419852000</v>
      </c>
      <c r="P25" s="19">
        <f>+P26+P30</f>
        <v>20000000</v>
      </c>
      <c r="Q25" s="19">
        <f t="shared" ref="Q25:BB25" si="5">+Q26+Q30</f>
        <v>0</v>
      </c>
      <c r="R25" s="19">
        <f t="shared" si="5"/>
        <v>0</v>
      </c>
      <c r="S25" s="19">
        <f t="shared" si="5"/>
        <v>0</v>
      </c>
      <c r="T25" s="19">
        <f t="shared" si="5"/>
        <v>0</v>
      </c>
      <c r="U25" s="19">
        <f t="shared" si="5"/>
        <v>0</v>
      </c>
      <c r="V25" s="19">
        <f t="shared" si="5"/>
        <v>0</v>
      </c>
      <c r="W25" s="19">
        <f t="shared" si="5"/>
        <v>0</v>
      </c>
      <c r="X25" s="19">
        <f t="shared" si="5"/>
        <v>0</v>
      </c>
      <c r="Y25" s="19">
        <f t="shared" si="5"/>
        <v>0</v>
      </c>
      <c r="Z25" s="19">
        <f t="shared" si="5"/>
        <v>0</v>
      </c>
      <c r="AA25" s="19">
        <f t="shared" si="5"/>
        <v>0</v>
      </c>
      <c r="AB25" s="19">
        <f t="shared" si="5"/>
        <v>0</v>
      </c>
      <c r="AC25" s="19">
        <f t="shared" si="5"/>
        <v>0</v>
      </c>
      <c r="AD25" s="19">
        <f t="shared" si="5"/>
        <v>0</v>
      </c>
      <c r="AE25" s="19">
        <f t="shared" si="5"/>
        <v>0</v>
      </c>
      <c r="AF25" s="19">
        <f t="shared" si="5"/>
        <v>0</v>
      </c>
      <c r="AG25" s="19">
        <f t="shared" si="5"/>
        <v>0</v>
      </c>
      <c r="AH25" s="19">
        <f t="shared" si="5"/>
        <v>0</v>
      </c>
      <c r="AI25" s="19">
        <f t="shared" si="5"/>
        <v>399852000</v>
      </c>
      <c r="AJ25" s="19">
        <f t="shared" si="5"/>
        <v>0</v>
      </c>
      <c r="AK25" s="19">
        <f t="shared" si="5"/>
        <v>0</v>
      </c>
      <c r="AL25" s="19">
        <f t="shared" si="5"/>
        <v>0</v>
      </c>
      <c r="AM25" s="19">
        <f t="shared" si="5"/>
        <v>0</v>
      </c>
      <c r="AN25" s="19">
        <f t="shared" si="5"/>
        <v>0</v>
      </c>
      <c r="AO25" s="19">
        <f t="shared" si="5"/>
        <v>0</v>
      </c>
      <c r="AP25" s="19">
        <f t="shared" si="5"/>
        <v>0</v>
      </c>
      <c r="AQ25" s="19">
        <f t="shared" si="5"/>
        <v>0</v>
      </c>
      <c r="AR25" s="19">
        <f t="shared" si="5"/>
        <v>0</v>
      </c>
      <c r="AS25" s="19">
        <f t="shared" si="5"/>
        <v>0</v>
      </c>
      <c r="AT25" s="19">
        <f t="shared" si="5"/>
        <v>0</v>
      </c>
      <c r="AU25" s="19">
        <f t="shared" si="5"/>
        <v>0</v>
      </c>
      <c r="AV25" s="19">
        <f t="shared" si="5"/>
        <v>0</v>
      </c>
      <c r="AW25" s="19">
        <f t="shared" si="5"/>
        <v>0</v>
      </c>
      <c r="AX25" s="19">
        <f t="shared" si="5"/>
        <v>0</v>
      </c>
      <c r="AY25" s="19">
        <f t="shared" si="5"/>
        <v>0</v>
      </c>
      <c r="AZ25" s="19">
        <f t="shared" si="5"/>
        <v>0</v>
      </c>
      <c r="BA25" s="19">
        <f t="shared" si="5"/>
        <v>0</v>
      </c>
      <c r="BB25" s="19">
        <f t="shared" si="5"/>
        <v>0</v>
      </c>
    </row>
    <row r="26" spans="1:60" ht="12.75" customHeight="1" x14ac:dyDescent="0.25">
      <c r="A26" s="157" t="s">
        <v>42</v>
      </c>
      <c r="B26" s="157" t="s">
        <v>617</v>
      </c>
      <c r="C26" s="157" t="s">
        <v>618</v>
      </c>
      <c r="D26" s="157" t="s">
        <v>618</v>
      </c>
      <c r="E26" s="157"/>
      <c r="F26" s="157"/>
      <c r="G26" s="173"/>
      <c r="H26" s="18" t="s">
        <v>916</v>
      </c>
      <c r="I26" s="18" t="s">
        <v>591</v>
      </c>
      <c r="J26" s="18"/>
      <c r="K26" s="67"/>
      <c r="L26" s="67"/>
      <c r="M26" s="18"/>
      <c r="N26" s="18"/>
      <c r="O26" s="19">
        <f t="shared" si="1"/>
        <v>399852000</v>
      </c>
      <c r="P26" s="19">
        <f>+P27</f>
        <v>0</v>
      </c>
      <c r="Q26" s="19">
        <f t="shared" ref="Q26:BB27" si="6">+Q27</f>
        <v>0</v>
      </c>
      <c r="R26" s="19">
        <f t="shared" si="6"/>
        <v>0</v>
      </c>
      <c r="S26" s="19">
        <f t="shared" si="6"/>
        <v>0</v>
      </c>
      <c r="T26" s="19">
        <f t="shared" si="6"/>
        <v>0</v>
      </c>
      <c r="U26" s="19">
        <f t="shared" si="6"/>
        <v>0</v>
      </c>
      <c r="V26" s="19">
        <f t="shared" si="6"/>
        <v>0</v>
      </c>
      <c r="W26" s="19">
        <f t="shared" si="6"/>
        <v>0</v>
      </c>
      <c r="X26" s="19">
        <f t="shared" si="6"/>
        <v>0</v>
      </c>
      <c r="Y26" s="19">
        <f t="shared" si="6"/>
        <v>0</v>
      </c>
      <c r="Z26" s="19">
        <f t="shared" si="6"/>
        <v>0</v>
      </c>
      <c r="AA26" s="19">
        <f t="shared" si="6"/>
        <v>0</v>
      </c>
      <c r="AB26" s="19">
        <f t="shared" si="6"/>
        <v>0</v>
      </c>
      <c r="AC26" s="19">
        <f t="shared" si="6"/>
        <v>0</v>
      </c>
      <c r="AD26" s="19">
        <f t="shared" si="6"/>
        <v>0</v>
      </c>
      <c r="AE26" s="19">
        <f t="shared" si="6"/>
        <v>0</v>
      </c>
      <c r="AF26" s="19">
        <f t="shared" si="6"/>
        <v>0</v>
      </c>
      <c r="AG26" s="19">
        <f t="shared" si="6"/>
        <v>0</v>
      </c>
      <c r="AH26" s="19">
        <f t="shared" si="6"/>
        <v>0</v>
      </c>
      <c r="AI26" s="19">
        <f t="shared" si="6"/>
        <v>399852000</v>
      </c>
      <c r="AJ26" s="19">
        <f t="shared" si="6"/>
        <v>0</v>
      </c>
      <c r="AK26" s="19">
        <f t="shared" si="6"/>
        <v>0</v>
      </c>
      <c r="AL26" s="19">
        <f t="shared" si="6"/>
        <v>0</v>
      </c>
      <c r="AM26" s="19">
        <f t="shared" si="6"/>
        <v>0</v>
      </c>
      <c r="AN26" s="19">
        <f t="shared" si="6"/>
        <v>0</v>
      </c>
      <c r="AO26" s="19">
        <f t="shared" si="6"/>
        <v>0</v>
      </c>
      <c r="AP26" s="19">
        <f t="shared" si="6"/>
        <v>0</v>
      </c>
      <c r="AQ26" s="19">
        <f t="shared" si="6"/>
        <v>0</v>
      </c>
      <c r="AR26" s="19">
        <f t="shared" si="6"/>
        <v>0</v>
      </c>
      <c r="AS26" s="19">
        <f t="shared" si="6"/>
        <v>0</v>
      </c>
      <c r="AT26" s="19">
        <f t="shared" si="6"/>
        <v>0</v>
      </c>
      <c r="AU26" s="19">
        <f t="shared" si="6"/>
        <v>0</v>
      </c>
      <c r="AV26" s="19">
        <f t="shared" si="6"/>
        <v>0</v>
      </c>
      <c r="AW26" s="19">
        <f t="shared" si="6"/>
        <v>0</v>
      </c>
      <c r="AX26" s="19">
        <f t="shared" si="6"/>
        <v>0</v>
      </c>
      <c r="AY26" s="19">
        <f t="shared" si="6"/>
        <v>0</v>
      </c>
      <c r="AZ26" s="19">
        <f t="shared" si="6"/>
        <v>0</v>
      </c>
      <c r="BA26" s="19">
        <f t="shared" si="6"/>
        <v>0</v>
      </c>
      <c r="BB26" s="19">
        <f t="shared" si="6"/>
        <v>0</v>
      </c>
    </row>
    <row r="27" spans="1:60" ht="22.5" customHeight="1" x14ac:dyDescent="0.25">
      <c r="A27" s="157" t="s">
        <v>42</v>
      </c>
      <c r="B27" s="157" t="s">
        <v>617</v>
      </c>
      <c r="C27" s="157" t="s">
        <v>618</v>
      </c>
      <c r="D27" s="157" t="s">
        <v>618</v>
      </c>
      <c r="E27" s="157" t="s">
        <v>34</v>
      </c>
      <c r="F27" s="157"/>
      <c r="G27" s="173"/>
      <c r="H27" s="18" t="s">
        <v>916</v>
      </c>
      <c r="I27" s="18" t="s">
        <v>592</v>
      </c>
      <c r="J27" s="18"/>
      <c r="K27" s="67"/>
      <c r="L27" s="67"/>
      <c r="M27" s="18"/>
      <c r="N27" s="18"/>
      <c r="O27" s="19">
        <f t="shared" si="1"/>
        <v>399852000</v>
      </c>
      <c r="P27" s="19">
        <f>+P28</f>
        <v>0</v>
      </c>
      <c r="Q27" s="19">
        <f t="shared" si="6"/>
        <v>0</v>
      </c>
      <c r="R27" s="19">
        <f t="shared" si="6"/>
        <v>0</v>
      </c>
      <c r="S27" s="19">
        <f t="shared" si="6"/>
        <v>0</v>
      </c>
      <c r="T27" s="19">
        <f t="shared" si="6"/>
        <v>0</v>
      </c>
      <c r="U27" s="19">
        <f t="shared" si="6"/>
        <v>0</v>
      </c>
      <c r="V27" s="19">
        <f t="shared" si="6"/>
        <v>0</v>
      </c>
      <c r="W27" s="19">
        <f t="shared" si="6"/>
        <v>0</v>
      </c>
      <c r="X27" s="19">
        <f t="shared" si="6"/>
        <v>0</v>
      </c>
      <c r="Y27" s="19">
        <f t="shared" si="6"/>
        <v>0</v>
      </c>
      <c r="Z27" s="19">
        <f t="shared" si="6"/>
        <v>0</v>
      </c>
      <c r="AA27" s="19">
        <f t="shared" si="6"/>
        <v>0</v>
      </c>
      <c r="AB27" s="19">
        <f t="shared" si="6"/>
        <v>0</v>
      </c>
      <c r="AC27" s="19">
        <f t="shared" si="6"/>
        <v>0</v>
      </c>
      <c r="AD27" s="19">
        <f t="shared" si="6"/>
        <v>0</v>
      </c>
      <c r="AE27" s="19">
        <f t="shared" si="6"/>
        <v>0</v>
      </c>
      <c r="AF27" s="19">
        <f t="shared" si="6"/>
        <v>0</v>
      </c>
      <c r="AG27" s="19">
        <f t="shared" si="6"/>
        <v>0</v>
      </c>
      <c r="AH27" s="19">
        <f t="shared" si="6"/>
        <v>0</v>
      </c>
      <c r="AI27" s="19">
        <f t="shared" si="6"/>
        <v>399852000</v>
      </c>
      <c r="AJ27" s="19">
        <f t="shared" si="6"/>
        <v>0</v>
      </c>
      <c r="AK27" s="19">
        <f t="shared" si="6"/>
        <v>0</v>
      </c>
      <c r="AL27" s="19">
        <f t="shared" si="6"/>
        <v>0</v>
      </c>
      <c r="AM27" s="19">
        <f t="shared" si="6"/>
        <v>0</v>
      </c>
      <c r="AN27" s="19">
        <f t="shared" si="6"/>
        <v>0</v>
      </c>
      <c r="AO27" s="19">
        <f t="shared" si="6"/>
        <v>0</v>
      </c>
      <c r="AP27" s="19">
        <f t="shared" si="6"/>
        <v>0</v>
      </c>
      <c r="AQ27" s="19">
        <f t="shared" si="6"/>
        <v>0</v>
      </c>
      <c r="AR27" s="19">
        <f t="shared" si="6"/>
        <v>0</v>
      </c>
      <c r="AS27" s="19">
        <f t="shared" si="6"/>
        <v>0</v>
      </c>
      <c r="AT27" s="19">
        <f t="shared" si="6"/>
        <v>0</v>
      </c>
      <c r="AU27" s="19">
        <f t="shared" si="6"/>
        <v>0</v>
      </c>
      <c r="AV27" s="19">
        <f t="shared" si="6"/>
        <v>0</v>
      </c>
      <c r="AW27" s="19">
        <f t="shared" si="6"/>
        <v>0</v>
      </c>
      <c r="AX27" s="19">
        <f t="shared" si="6"/>
        <v>0</v>
      </c>
      <c r="AY27" s="19">
        <f t="shared" si="6"/>
        <v>0</v>
      </c>
      <c r="AZ27" s="19">
        <f t="shared" si="6"/>
        <v>0</v>
      </c>
      <c r="BA27" s="19">
        <f t="shared" si="6"/>
        <v>0</v>
      </c>
      <c r="BB27" s="19">
        <f t="shared" si="6"/>
        <v>0</v>
      </c>
    </row>
    <row r="28" spans="1:60" ht="45" customHeight="1" x14ac:dyDescent="0.25">
      <c r="A28" s="157" t="s">
        <v>42</v>
      </c>
      <c r="B28" s="157" t="s">
        <v>617</v>
      </c>
      <c r="C28" s="157" t="s">
        <v>618</v>
      </c>
      <c r="D28" s="157" t="s">
        <v>618</v>
      </c>
      <c r="E28" s="157" t="s">
        <v>34</v>
      </c>
      <c r="F28" s="259" t="s">
        <v>622</v>
      </c>
      <c r="G28" s="173"/>
      <c r="H28" s="18" t="s">
        <v>916</v>
      </c>
      <c r="I28" s="210" t="s">
        <v>593</v>
      </c>
      <c r="J28" s="18"/>
      <c r="K28" s="69"/>
      <c r="L28" s="68"/>
      <c r="M28" s="18"/>
      <c r="N28" s="130">
        <v>399852000</v>
      </c>
      <c r="O28" s="131">
        <f t="shared" si="1"/>
        <v>399852000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>
        <v>399852000</v>
      </c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41"/>
      <c r="BH28" s="129">
        <f>+N28-O28</f>
        <v>0</v>
      </c>
    </row>
    <row r="29" spans="1:60" ht="12.75" customHeight="1" x14ac:dyDescent="0.25">
      <c r="A29" s="157"/>
      <c r="B29" s="157"/>
      <c r="C29" s="157"/>
      <c r="D29" s="157"/>
      <c r="E29" s="157"/>
      <c r="F29" s="157"/>
      <c r="G29" s="173"/>
      <c r="H29" s="18"/>
      <c r="I29" s="210"/>
      <c r="J29" s="18"/>
      <c r="K29" s="69" t="s">
        <v>922</v>
      </c>
      <c r="L29" s="71">
        <v>399852000</v>
      </c>
      <c r="M29" s="18"/>
      <c r="N29" s="59"/>
      <c r="O29" s="40">
        <f t="shared" si="1"/>
        <v>0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41"/>
    </row>
    <row r="30" spans="1:60" ht="12.75" customHeight="1" x14ac:dyDescent="0.25">
      <c r="A30" s="157" t="s">
        <v>42</v>
      </c>
      <c r="B30" s="157" t="s">
        <v>617</v>
      </c>
      <c r="C30" s="157" t="s">
        <v>618</v>
      </c>
      <c r="D30" s="157" t="s">
        <v>614</v>
      </c>
      <c r="E30" s="157"/>
      <c r="F30" s="157"/>
      <c r="G30" s="173"/>
      <c r="H30" s="18" t="s">
        <v>916</v>
      </c>
      <c r="I30" s="210" t="s">
        <v>590</v>
      </c>
      <c r="J30" s="18"/>
      <c r="K30" s="67"/>
      <c r="L30" s="67"/>
      <c r="M30" s="18"/>
      <c r="N30" s="18"/>
      <c r="O30" s="19">
        <f t="shared" si="1"/>
        <v>20000000</v>
      </c>
      <c r="P30" s="19">
        <f>+P31</f>
        <v>20000000</v>
      </c>
      <c r="Q30" s="19">
        <f t="shared" ref="Q30:BB31" si="7">+Q31</f>
        <v>0</v>
      </c>
      <c r="R30" s="19">
        <f t="shared" si="7"/>
        <v>0</v>
      </c>
      <c r="S30" s="19">
        <f t="shared" si="7"/>
        <v>0</v>
      </c>
      <c r="T30" s="19">
        <f t="shared" si="7"/>
        <v>0</v>
      </c>
      <c r="U30" s="19">
        <f t="shared" si="7"/>
        <v>0</v>
      </c>
      <c r="V30" s="19">
        <f t="shared" si="7"/>
        <v>0</v>
      </c>
      <c r="W30" s="19">
        <f t="shared" si="7"/>
        <v>0</v>
      </c>
      <c r="X30" s="19">
        <f t="shared" si="7"/>
        <v>0</v>
      </c>
      <c r="Y30" s="19">
        <f t="shared" si="7"/>
        <v>0</v>
      </c>
      <c r="Z30" s="19">
        <f t="shared" si="7"/>
        <v>0</v>
      </c>
      <c r="AA30" s="19">
        <f t="shared" si="7"/>
        <v>0</v>
      </c>
      <c r="AB30" s="19">
        <f t="shared" si="7"/>
        <v>0</v>
      </c>
      <c r="AC30" s="19">
        <f t="shared" si="7"/>
        <v>0</v>
      </c>
      <c r="AD30" s="19">
        <f t="shared" si="7"/>
        <v>0</v>
      </c>
      <c r="AE30" s="19">
        <f t="shared" si="7"/>
        <v>0</v>
      </c>
      <c r="AF30" s="19">
        <f t="shared" si="7"/>
        <v>0</v>
      </c>
      <c r="AG30" s="19">
        <f t="shared" si="7"/>
        <v>0</v>
      </c>
      <c r="AH30" s="19">
        <f t="shared" si="7"/>
        <v>0</v>
      </c>
      <c r="AI30" s="19">
        <f t="shared" si="7"/>
        <v>0</v>
      </c>
      <c r="AJ30" s="19">
        <f t="shared" si="7"/>
        <v>0</v>
      </c>
      <c r="AK30" s="19">
        <f t="shared" si="7"/>
        <v>0</v>
      </c>
      <c r="AL30" s="19">
        <f t="shared" si="7"/>
        <v>0</v>
      </c>
      <c r="AM30" s="19">
        <f t="shared" si="7"/>
        <v>0</v>
      </c>
      <c r="AN30" s="19">
        <f t="shared" si="7"/>
        <v>0</v>
      </c>
      <c r="AO30" s="19">
        <f t="shared" si="7"/>
        <v>0</v>
      </c>
      <c r="AP30" s="19">
        <f t="shared" si="7"/>
        <v>0</v>
      </c>
      <c r="AQ30" s="19">
        <f t="shared" si="7"/>
        <v>0</v>
      </c>
      <c r="AR30" s="19">
        <f t="shared" si="7"/>
        <v>0</v>
      </c>
      <c r="AS30" s="19">
        <f t="shared" si="7"/>
        <v>0</v>
      </c>
      <c r="AT30" s="19">
        <f t="shared" si="7"/>
        <v>0</v>
      </c>
      <c r="AU30" s="19">
        <f t="shared" si="7"/>
        <v>0</v>
      </c>
      <c r="AV30" s="19">
        <f t="shared" si="7"/>
        <v>0</v>
      </c>
      <c r="AW30" s="19">
        <f t="shared" si="7"/>
        <v>0</v>
      </c>
      <c r="AX30" s="19">
        <f t="shared" si="7"/>
        <v>0</v>
      </c>
      <c r="AY30" s="19">
        <f t="shared" si="7"/>
        <v>0</v>
      </c>
      <c r="AZ30" s="19">
        <f t="shared" si="7"/>
        <v>0</v>
      </c>
      <c r="BA30" s="19">
        <f t="shared" si="7"/>
        <v>0</v>
      </c>
      <c r="BB30" s="19">
        <f t="shared" si="7"/>
        <v>0</v>
      </c>
    </row>
    <row r="31" spans="1:60" ht="12.75" customHeight="1" x14ac:dyDescent="0.25">
      <c r="A31" s="157" t="s">
        <v>42</v>
      </c>
      <c r="B31" s="157" t="s">
        <v>617</v>
      </c>
      <c r="C31" s="157" t="s">
        <v>618</v>
      </c>
      <c r="D31" s="157" t="s">
        <v>614</v>
      </c>
      <c r="E31" s="157" t="s">
        <v>40</v>
      </c>
      <c r="F31" s="157"/>
      <c r="G31" s="173"/>
      <c r="H31" s="18" t="s">
        <v>916</v>
      </c>
      <c r="I31" s="210" t="s">
        <v>566</v>
      </c>
      <c r="J31" s="18"/>
      <c r="K31" s="67"/>
      <c r="L31" s="67"/>
      <c r="M31" s="18"/>
      <c r="N31" s="18"/>
      <c r="O31" s="19">
        <f t="shared" si="1"/>
        <v>20000000</v>
      </c>
      <c r="P31" s="19">
        <f>+P32</f>
        <v>20000000</v>
      </c>
      <c r="Q31" s="19">
        <f t="shared" si="7"/>
        <v>0</v>
      </c>
      <c r="R31" s="19">
        <f t="shared" si="7"/>
        <v>0</v>
      </c>
      <c r="S31" s="19">
        <f t="shared" si="7"/>
        <v>0</v>
      </c>
      <c r="T31" s="19">
        <f t="shared" si="7"/>
        <v>0</v>
      </c>
      <c r="U31" s="19">
        <f t="shared" si="7"/>
        <v>0</v>
      </c>
      <c r="V31" s="19">
        <f t="shared" si="7"/>
        <v>0</v>
      </c>
      <c r="W31" s="19">
        <f t="shared" si="7"/>
        <v>0</v>
      </c>
      <c r="X31" s="19">
        <f t="shared" si="7"/>
        <v>0</v>
      </c>
      <c r="Y31" s="19">
        <f t="shared" si="7"/>
        <v>0</v>
      </c>
      <c r="Z31" s="19">
        <f t="shared" si="7"/>
        <v>0</v>
      </c>
      <c r="AA31" s="19">
        <f t="shared" si="7"/>
        <v>0</v>
      </c>
      <c r="AB31" s="19">
        <f t="shared" si="7"/>
        <v>0</v>
      </c>
      <c r="AC31" s="19">
        <f t="shared" si="7"/>
        <v>0</v>
      </c>
      <c r="AD31" s="19">
        <f t="shared" si="7"/>
        <v>0</v>
      </c>
      <c r="AE31" s="19">
        <f t="shared" si="7"/>
        <v>0</v>
      </c>
      <c r="AF31" s="19">
        <f t="shared" si="7"/>
        <v>0</v>
      </c>
      <c r="AG31" s="19">
        <f t="shared" si="7"/>
        <v>0</v>
      </c>
      <c r="AH31" s="19">
        <f t="shared" si="7"/>
        <v>0</v>
      </c>
      <c r="AI31" s="19">
        <f t="shared" si="7"/>
        <v>0</v>
      </c>
      <c r="AJ31" s="19">
        <f t="shared" si="7"/>
        <v>0</v>
      </c>
      <c r="AK31" s="19">
        <f t="shared" si="7"/>
        <v>0</v>
      </c>
      <c r="AL31" s="19">
        <f t="shared" si="7"/>
        <v>0</v>
      </c>
      <c r="AM31" s="19">
        <f t="shared" si="7"/>
        <v>0</v>
      </c>
      <c r="AN31" s="19">
        <f t="shared" si="7"/>
        <v>0</v>
      </c>
      <c r="AO31" s="19">
        <f t="shared" si="7"/>
        <v>0</v>
      </c>
      <c r="AP31" s="19">
        <f t="shared" si="7"/>
        <v>0</v>
      </c>
      <c r="AQ31" s="19">
        <f t="shared" si="7"/>
        <v>0</v>
      </c>
      <c r="AR31" s="19">
        <f t="shared" si="7"/>
        <v>0</v>
      </c>
      <c r="AS31" s="19">
        <f t="shared" si="7"/>
        <v>0</v>
      </c>
      <c r="AT31" s="19">
        <f t="shared" si="7"/>
        <v>0</v>
      </c>
      <c r="AU31" s="19">
        <f t="shared" si="7"/>
        <v>0</v>
      </c>
      <c r="AV31" s="19">
        <f t="shared" si="7"/>
        <v>0</v>
      </c>
      <c r="AW31" s="19">
        <f t="shared" si="7"/>
        <v>0</v>
      </c>
      <c r="AX31" s="19">
        <f t="shared" si="7"/>
        <v>0</v>
      </c>
      <c r="AY31" s="19">
        <f t="shared" si="7"/>
        <v>0</v>
      </c>
      <c r="AZ31" s="19">
        <f t="shared" si="7"/>
        <v>0</v>
      </c>
      <c r="BA31" s="19">
        <f t="shared" si="7"/>
        <v>0</v>
      </c>
      <c r="BB31" s="19">
        <f t="shared" si="7"/>
        <v>0</v>
      </c>
    </row>
    <row r="32" spans="1:60" ht="45" customHeight="1" x14ac:dyDescent="0.25">
      <c r="A32" s="157" t="s">
        <v>42</v>
      </c>
      <c r="B32" s="157" t="s">
        <v>617</v>
      </c>
      <c r="C32" s="157" t="s">
        <v>618</v>
      </c>
      <c r="D32" s="157" t="s">
        <v>614</v>
      </c>
      <c r="E32" s="157" t="s">
        <v>40</v>
      </c>
      <c r="F32" s="259" t="s">
        <v>623</v>
      </c>
      <c r="G32" s="173"/>
      <c r="H32" s="18" t="s">
        <v>916</v>
      </c>
      <c r="I32" s="300" t="s">
        <v>594</v>
      </c>
      <c r="J32" s="302"/>
      <c r="K32" s="301"/>
      <c r="L32" s="68"/>
      <c r="M32" s="18"/>
      <c r="N32" s="59">
        <v>20000000</v>
      </c>
      <c r="O32" s="19">
        <f t="shared" si="1"/>
        <v>20000000</v>
      </c>
      <c r="P32" s="20">
        <v>20000000</v>
      </c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41"/>
      <c r="BH32" s="129">
        <f>+N32-O32</f>
        <v>0</v>
      </c>
    </row>
    <row r="33" spans="1:60" ht="25.5" customHeight="1" x14ac:dyDescent="0.25">
      <c r="A33" s="157"/>
      <c r="B33" s="157"/>
      <c r="C33" s="157"/>
      <c r="D33" s="157"/>
      <c r="E33" s="157"/>
      <c r="F33" s="157"/>
      <c r="G33" s="173"/>
      <c r="H33" s="18"/>
      <c r="I33" s="210"/>
      <c r="J33" s="18"/>
      <c r="K33" s="301" t="s">
        <v>923</v>
      </c>
      <c r="L33" s="298">
        <v>20000000</v>
      </c>
      <c r="M33" s="18"/>
      <c r="N33" s="59"/>
      <c r="O33" s="40">
        <f t="shared" si="1"/>
        <v>0</v>
      </c>
      <c r="P33" s="20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41"/>
    </row>
    <row r="34" spans="1:60" ht="12.75" customHeight="1" x14ac:dyDescent="0.25">
      <c r="A34" s="162" t="s">
        <v>43</v>
      </c>
      <c r="B34" s="127"/>
      <c r="C34" s="127"/>
      <c r="D34" s="127"/>
      <c r="E34" s="127"/>
      <c r="F34" s="127"/>
      <c r="G34" s="209"/>
      <c r="H34" s="49"/>
      <c r="I34" s="49" t="s">
        <v>595</v>
      </c>
      <c r="J34" s="49"/>
      <c r="K34" s="66"/>
      <c r="L34" s="66"/>
      <c r="M34" s="49"/>
      <c r="N34" s="49"/>
      <c r="O34" s="50">
        <f t="shared" si="1"/>
        <v>2445727137.2600002</v>
      </c>
      <c r="P34" s="50">
        <f>+P35</f>
        <v>0</v>
      </c>
      <c r="Q34" s="50">
        <f t="shared" ref="Q34:BB34" si="8">+Q35</f>
        <v>0</v>
      </c>
      <c r="R34" s="50">
        <f t="shared" si="8"/>
        <v>0</v>
      </c>
      <c r="S34" s="50">
        <f t="shared" si="8"/>
        <v>265242995.56</v>
      </c>
      <c r="T34" s="50">
        <f t="shared" si="8"/>
        <v>37629512</v>
      </c>
      <c r="U34" s="50">
        <f t="shared" si="8"/>
        <v>0</v>
      </c>
      <c r="V34" s="50">
        <f t="shared" si="8"/>
        <v>135081082.45999998</v>
      </c>
      <c r="W34" s="50">
        <f t="shared" si="8"/>
        <v>0</v>
      </c>
      <c r="X34" s="50">
        <f t="shared" si="8"/>
        <v>331418981</v>
      </c>
      <c r="Y34" s="50">
        <f t="shared" si="8"/>
        <v>0</v>
      </c>
      <c r="Z34" s="50">
        <f t="shared" si="8"/>
        <v>0</v>
      </c>
      <c r="AA34" s="50">
        <f t="shared" si="8"/>
        <v>0</v>
      </c>
      <c r="AB34" s="50">
        <f t="shared" si="8"/>
        <v>0</v>
      </c>
      <c r="AC34" s="50">
        <f t="shared" si="8"/>
        <v>0</v>
      </c>
      <c r="AD34" s="50">
        <f t="shared" si="8"/>
        <v>73265746.989999995</v>
      </c>
      <c r="AE34" s="50">
        <f t="shared" si="8"/>
        <v>0</v>
      </c>
      <c r="AF34" s="50">
        <f t="shared" si="8"/>
        <v>0</v>
      </c>
      <c r="AG34" s="50">
        <f t="shared" si="8"/>
        <v>0</v>
      </c>
      <c r="AH34" s="50">
        <f t="shared" si="8"/>
        <v>405723357.24000001</v>
      </c>
      <c r="AI34" s="50">
        <f t="shared" si="8"/>
        <v>1064965462.01</v>
      </c>
      <c r="AJ34" s="50">
        <f t="shared" si="8"/>
        <v>0</v>
      </c>
      <c r="AK34" s="50">
        <f t="shared" si="8"/>
        <v>0</v>
      </c>
      <c r="AL34" s="50">
        <f t="shared" si="8"/>
        <v>0</v>
      </c>
      <c r="AM34" s="50">
        <f t="shared" si="8"/>
        <v>132400000</v>
      </c>
      <c r="AN34" s="50">
        <f t="shared" si="8"/>
        <v>0</v>
      </c>
      <c r="AO34" s="50">
        <f t="shared" si="8"/>
        <v>0</v>
      </c>
      <c r="AP34" s="50">
        <f t="shared" si="8"/>
        <v>0</v>
      </c>
      <c r="AQ34" s="50">
        <f t="shared" si="8"/>
        <v>0</v>
      </c>
      <c r="AR34" s="50">
        <f t="shared" si="8"/>
        <v>0</v>
      </c>
      <c r="AS34" s="50">
        <f t="shared" si="8"/>
        <v>0</v>
      </c>
      <c r="AT34" s="50">
        <f t="shared" si="8"/>
        <v>0</v>
      </c>
      <c r="AU34" s="50">
        <f t="shared" si="8"/>
        <v>0</v>
      </c>
      <c r="AV34" s="50">
        <f t="shared" si="8"/>
        <v>0</v>
      </c>
      <c r="AW34" s="50">
        <f t="shared" si="8"/>
        <v>0</v>
      </c>
      <c r="AX34" s="50">
        <f t="shared" si="8"/>
        <v>0</v>
      </c>
      <c r="AY34" s="50">
        <f t="shared" si="8"/>
        <v>0</v>
      </c>
      <c r="AZ34" s="50">
        <f t="shared" si="8"/>
        <v>0</v>
      </c>
      <c r="BA34" s="50">
        <f t="shared" si="8"/>
        <v>0</v>
      </c>
      <c r="BB34" s="50">
        <f t="shared" si="8"/>
        <v>0</v>
      </c>
    </row>
    <row r="35" spans="1:60" ht="12.75" customHeight="1" x14ac:dyDescent="0.25">
      <c r="A35" s="157" t="s">
        <v>43</v>
      </c>
      <c r="B35" s="157" t="s">
        <v>614</v>
      </c>
      <c r="C35" s="157"/>
      <c r="D35" s="157"/>
      <c r="E35" s="157"/>
      <c r="F35" s="157"/>
      <c r="G35" s="173"/>
      <c r="H35" s="18" t="s">
        <v>916</v>
      </c>
      <c r="I35" s="210" t="s">
        <v>596</v>
      </c>
      <c r="J35" s="18"/>
      <c r="K35" s="67"/>
      <c r="L35" s="67"/>
      <c r="M35" s="18"/>
      <c r="N35" s="18"/>
      <c r="O35" s="19">
        <f t="shared" si="1"/>
        <v>2445727137.2600002</v>
      </c>
      <c r="P35" s="19">
        <f t="shared" ref="P35:BB35" si="9">+P36+P56</f>
        <v>0</v>
      </c>
      <c r="Q35" s="19">
        <f t="shared" si="9"/>
        <v>0</v>
      </c>
      <c r="R35" s="19">
        <f t="shared" si="9"/>
        <v>0</v>
      </c>
      <c r="S35" s="19">
        <f t="shared" si="9"/>
        <v>265242995.56</v>
      </c>
      <c r="T35" s="19">
        <f t="shared" si="9"/>
        <v>37629512</v>
      </c>
      <c r="U35" s="19">
        <f t="shared" si="9"/>
        <v>0</v>
      </c>
      <c r="V35" s="19">
        <f t="shared" si="9"/>
        <v>135081082.45999998</v>
      </c>
      <c r="W35" s="19">
        <f t="shared" si="9"/>
        <v>0</v>
      </c>
      <c r="X35" s="19">
        <f t="shared" si="9"/>
        <v>331418981</v>
      </c>
      <c r="Y35" s="19">
        <f t="shared" si="9"/>
        <v>0</v>
      </c>
      <c r="Z35" s="19">
        <f t="shared" si="9"/>
        <v>0</v>
      </c>
      <c r="AA35" s="19">
        <f t="shared" si="9"/>
        <v>0</v>
      </c>
      <c r="AB35" s="19">
        <f t="shared" si="9"/>
        <v>0</v>
      </c>
      <c r="AC35" s="19">
        <f t="shared" si="9"/>
        <v>0</v>
      </c>
      <c r="AD35" s="19">
        <f t="shared" si="9"/>
        <v>73265746.989999995</v>
      </c>
      <c r="AE35" s="19">
        <f t="shared" si="9"/>
        <v>0</v>
      </c>
      <c r="AF35" s="19">
        <f t="shared" si="9"/>
        <v>0</v>
      </c>
      <c r="AG35" s="19">
        <f t="shared" si="9"/>
        <v>0</v>
      </c>
      <c r="AH35" s="19">
        <f t="shared" si="9"/>
        <v>405723357.24000001</v>
      </c>
      <c r="AI35" s="19">
        <f t="shared" si="9"/>
        <v>1064965462.01</v>
      </c>
      <c r="AJ35" s="19">
        <f t="shared" si="9"/>
        <v>0</v>
      </c>
      <c r="AK35" s="19">
        <f t="shared" si="9"/>
        <v>0</v>
      </c>
      <c r="AL35" s="19">
        <f t="shared" si="9"/>
        <v>0</v>
      </c>
      <c r="AM35" s="19">
        <f t="shared" si="9"/>
        <v>132400000</v>
      </c>
      <c r="AN35" s="19">
        <f t="shared" si="9"/>
        <v>0</v>
      </c>
      <c r="AO35" s="19">
        <f t="shared" si="9"/>
        <v>0</v>
      </c>
      <c r="AP35" s="19">
        <f t="shared" si="9"/>
        <v>0</v>
      </c>
      <c r="AQ35" s="19">
        <f t="shared" si="9"/>
        <v>0</v>
      </c>
      <c r="AR35" s="19">
        <f t="shared" si="9"/>
        <v>0</v>
      </c>
      <c r="AS35" s="19">
        <f t="shared" si="9"/>
        <v>0</v>
      </c>
      <c r="AT35" s="19">
        <f t="shared" si="9"/>
        <v>0</v>
      </c>
      <c r="AU35" s="19">
        <f t="shared" si="9"/>
        <v>0</v>
      </c>
      <c r="AV35" s="19">
        <f t="shared" si="9"/>
        <v>0</v>
      </c>
      <c r="AW35" s="19">
        <f t="shared" si="9"/>
        <v>0</v>
      </c>
      <c r="AX35" s="19">
        <f t="shared" si="9"/>
        <v>0</v>
      </c>
      <c r="AY35" s="19">
        <f t="shared" si="9"/>
        <v>0</v>
      </c>
      <c r="AZ35" s="19">
        <f t="shared" si="9"/>
        <v>0</v>
      </c>
      <c r="BA35" s="19">
        <f t="shared" si="9"/>
        <v>0</v>
      </c>
      <c r="BB35" s="19">
        <f t="shared" si="9"/>
        <v>0</v>
      </c>
    </row>
    <row r="36" spans="1:60" ht="12.75" customHeight="1" x14ac:dyDescent="0.25">
      <c r="A36" s="157" t="s">
        <v>43</v>
      </c>
      <c r="B36" s="157" t="s">
        <v>614</v>
      </c>
      <c r="C36" s="157" t="s">
        <v>618</v>
      </c>
      <c r="D36" s="157"/>
      <c r="E36" s="157"/>
      <c r="F36" s="157"/>
      <c r="G36" s="173"/>
      <c r="H36" s="18" t="s">
        <v>916</v>
      </c>
      <c r="I36" s="210" t="s">
        <v>597</v>
      </c>
      <c r="J36" s="18"/>
      <c r="K36" s="67"/>
      <c r="L36" s="67"/>
      <c r="M36" s="18"/>
      <c r="N36" s="18"/>
      <c r="O36" s="19">
        <f t="shared" si="1"/>
        <v>2313327137.2600002</v>
      </c>
      <c r="P36" s="19">
        <f t="shared" ref="P36:BB36" si="10">+P37+P47+P51</f>
        <v>0</v>
      </c>
      <c r="Q36" s="19">
        <f t="shared" si="10"/>
        <v>0</v>
      </c>
      <c r="R36" s="19">
        <f t="shared" si="10"/>
        <v>0</v>
      </c>
      <c r="S36" s="19">
        <f t="shared" si="10"/>
        <v>265242995.56</v>
      </c>
      <c r="T36" s="19">
        <f t="shared" si="10"/>
        <v>37629512</v>
      </c>
      <c r="U36" s="19">
        <f t="shared" si="10"/>
        <v>0</v>
      </c>
      <c r="V36" s="19">
        <f t="shared" si="10"/>
        <v>135081082.45999998</v>
      </c>
      <c r="W36" s="19">
        <f t="shared" si="10"/>
        <v>0</v>
      </c>
      <c r="X36" s="19">
        <f t="shared" si="10"/>
        <v>331418981</v>
      </c>
      <c r="Y36" s="19">
        <f t="shared" si="10"/>
        <v>0</v>
      </c>
      <c r="Z36" s="19">
        <f t="shared" si="10"/>
        <v>0</v>
      </c>
      <c r="AA36" s="19">
        <f t="shared" si="10"/>
        <v>0</v>
      </c>
      <c r="AB36" s="19">
        <f t="shared" si="10"/>
        <v>0</v>
      </c>
      <c r="AC36" s="19">
        <f t="shared" si="10"/>
        <v>0</v>
      </c>
      <c r="AD36" s="19">
        <f t="shared" si="10"/>
        <v>73265746.989999995</v>
      </c>
      <c r="AE36" s="19">
        <f t="shared" si="10"/>
        <v>0</v>
      </c>
      <c r="AF36" s="19">
        <f t="shared" si="10"/>
        <v>0</v>
      </c>
      <c r="AG36" s="19">
        <f t="shared" si="10"/>
        <v>0</v>
      </c>
      <c r="AH36" s="19">
        <f t="shared" si="10"/>
        <v>405723357.24000001</v>
      </c>
      <c r="AI36" s="19">
        <f t="shared" si="10"/>
        <v>1064965462.01</v>
      </c>
      <c r="AJ36" s="19">
        <f t="shared" si="10"/>
        <v>0</v>
      </c>
      <c r="AK36" s="19">
        <f t="shared" si="10"/>
        <v>0</v>
      </c>
      <c r="AL36" s="19">
        <f t="shared" si="10"/>
        <v>0</v>
      </c>
      <c r="AM36" s="19">
        <f t="shared" si="10"/>
        <v>0</v>
      </c>
      <c r="AN36" s="19">
        <f t="shared" si="10"/>
        <v>0</v>
      </c>
      <c r="AO36" s="19">
        <f t="shared" si="10"/>
        <v>0</v>
      </c>
      <c r="AP36" s="19">
        <f t="shared" si="10"/>
        <v>0</v>
      </c>
      <c r="AQ36" s="19">
        <f t="shared" si="10"/>
        <v>0</v>
      </c>
      <c r="AR36" s="19">
        <f t="shared" si="10"/>
        <v>0</v>
      </c>
      <c r="AS36" s="19">
        <f t="shared" si="10"/>
        <v>0</v>
      </c>
      <c r="AT36" s="19">
        <f t="shared" si="10"/>
        <v>0</v>
      </c>
      <c r="AU36" s="19">
        <f t="shared" si="10"/>
        <v>0</v>
      </c>
      <c r="AV36" s="19">
        <f t="shared" si="10"/>
        <v>0</v>
      </c>
      <c r="AW36" s="19">
        <f t="shared" si="10"/>
        <v>0</v>
      </c>
      <c r="AX36" s="19">
        <f t="shared" si="10"/>
        <v>0</v>
      </c>
      <c r="AY36" s="19">
        <f t="shared" si="10"/>
        <v>0</v>
      </c>
      <c r="AZ36" s="19">
        <f t="shared" si="10"/>
        <v>0</v>
      </c>
      <c r="BA36" s="19">
        <f t="shared" si="10"/>
        <v>0</v>
      </c>
      <c r="BB36" s="19">
        <f t="shared" si="10"/>
        <v>0</v>
      </c>
    </row>
    <row r="37" spans="1:60" ht="12.75" customHeight="1" x14ac:dyDescent="0.25">
      <c r="A37" s="157" t="s">
        <v>43</v>
      </c>
      <c r="B37" s="157" t="s">
        <v>614</v>
      </c>
      <c r="C37" s="157" t="s">
        <v>618</v>
      </c>
      <c r="D37" s="157" t="s">
        <v>614</v>
      </c>
      <c r="E37" s="157"/>
      <c r="F37" s="157"/>
      <c r="G37" s="173"/>
      <c r="H37" s="18" t="s">
        <v>916</v>
      </c>
      <c r="I37" s="210" t="s">
        <v>598</v>
      </c>
      <c r="J37" s="18"/>
      <c r="K37" s="67"/>
      <c r="L37" s="67"/>
      <c r="M37" s="18"/>
      <c r="N37" s="18"/>
      <c r="O37" s="19">
        <f t="shared" si="1"/>
        <v>1681908156.76</v>
      </c>
      <c r="P37" s="19">
        <f>+P38</f>
        <v>0</v>
      </c>
      <c r="Q37" s="19">
        <f t="shared" ref="Q37:BB37" si="11">+Q38</f>
        <v>0</v>
      </c>
      <c r="R37" s="19">
        <f t="shared" si="11"/>
        <v>0</v>
      </c>
      <c r="S37" s="19">
        <f t="shared" si="11"/>
        <v>265242995.56</v>
      </c>
      <c r="T37" s="19">
        <f t="shared" si="11"/>
        <v>37629512</v>
      </c>
      <c r="U37" s="19">
        <f t="shared" si="11"/>
        <v>0</v>
      </c>
      <c r="V37" s="19">
        <f t="shared" si="11"/>
        <v>68138388.209999993</v>
      </c>
      <c r="W37" s="19">
        <f t="shared" si="11"/>
        <v>0</v>
      </c>
      <c r="X37" s="19">
        <f t="shared" si="11"/>
        <v>0</v>
      </c>
      <c r="Y37" s="19">
        <f t="shared" si="11"/>
        <v>0</v>
      </c>
      <c r="Z37" s="19">
        <f t="shared" si="11"/>
        <v>0</v>
      </c>
      <c r="AA37" s="19">
        <f t="shared" si="11"/>
        <v>0</v>
      </c>
      <c r="AB37" s="19">
        <f t="shared" si="11"/>
        <v>0</v>
      </c>
      <c r="AC37" s="19">
        <f t="shared" si="11"/>
        <v>0</v>
      </c>
      <c r="AD37" s="19">
        <f t="shared" si="11"/>
        <v>73265746.989999995</v>
      </c>
      <c r="AE37" s="19">
        <f t="shared" si="11"/>
        <v>0</v>
      </c>
      <c r="AF37" s="19">
        <f t="shared" si="11"/>
        <v>0</v>
      </c>
      <c r="AG37" s="19">
        <f t="shared" si="11"/>
        <v>0</v>
      </c>
      <c r="AH37" s="19">
        <f t="shared" si="11"/>
        <v>405723357.24000001</v>
      </c>
      <c r="AI37" s="19">
        <f t="shared" si="11"/>
        <v>831908156.75999999</v>
      </c>
      <c r="AJ37" s="19">
        <f t="shared" si="11"/>
        <v>0</v>
      </c>
      <c r="AK37" s="19">
        <f t="shared" si="11"/>
        <v>0</v>
      </c>
      <c r="AL37" s="19">
        <f t="shared" si="11"/>
        <v>0</v>
      </c>
      <c r="AM37" s="19">
        <f t="shared" si="11"/>
        <v>0</v>
      </c>
      <c r="AN37" s="19">
        <f t="shared" si="11"/>
        <v>0</v>
      </c>
      <c r="AO37" s="19">
        <f t="shared" si="11"/>
        <v>0</v>
      </c>
      <c r="AP37" s="19">
        <f t="shared" si="11"/>
        <v>0</v>
      </c>
      <c r="AQ37" s="19">
        <f t="shared" si="11"/>
        <v>0</v>
      </c>
      <c r="AR37" s="19">
        <f t="shared" si="11"/>
        <v>0</v>
      </c>
      <c r="AS37" s="19">
        <f t="shared" si="11"/>
        <v>0</v>
      </c>
      <c r="AT37" s="19">
        <f t="shared" si="11"/>
        <v>0</v>
      </c>
      <c r="AU37" s="19">
        <f t="shared" si="11"/>
        <v>0</v>
      </c>
      <c r="AV37" s="19">
        <f t="shared" si="11"/>
        <v>0</v>
      </c>
      <c r="AW37" s="19">
        <f t="shared" si="11"/>
        <v>0</v>
      </c>
      <c r="AX37" s="19">
        <f t="shared" si="11"/>
        <v>0</v>
      </c>
      <c r="AY37" s="19">
        <f t="shared" si="11"/>
        <v>0</v>
      </c>
      <c r="AZ37" s="19">
        <f t="shared" si="11"/>
        <v>0</v>
      </c>
      <c r="BA37" s="19">
        <f t="shared" si="11"/>
        <v>0</v>
      </c>
      <c r="BB37" s="19">
        <f t="shared" si="11"/>
        <v>0</v>
      </c>
    </row>
    <row r="38" spans="1:60" ht="12.75" customHeight="1" x14ac:dyDescent="0.25">
      <c r="A38" s="157" t="s">
        <v>43</v>
      </c>
      <c r="B38" s="157" t="s">
        <v>614</v>
      </c>
      <c r="C38" s="157" t="s">
        <v>618</v>
      </c>
      <c r="D38" s="157" t="s">
        <v>614</v>
      </c>
      <c r="E38" s="157" t="s">
        <v>34</v>
      </c>
      <c r="F38" s="157"/>
      <c r="G38" s="173"/>
      <c r="H38" s="18" t="s">
        <v>916</v>
      </c>
      <c r="I38" s="210" t="s">
        <v>567</v>
      </c>
      <c r="J38" s="18"/>
      <c r="K38" s="67"/>
      <c r="L38" s="67"/>
      <c r="M38" s="18"/>
      <c r="N38" s="18"/>
      <c r="O38" s="19">
        <f t="shared" si="1"/>
        <v>1681908156.76</v>
      </c>
      <c r="P38" s="19">
        <f>+P39+P41</f>
        <v>0</v>
      </c>
      <c r="Q38" s="19">
        <f t="shared" ref="Q38:BB38" si="12">+Q39+Q41</f>
        <v>0</v>
      </c>
      <c r="R38" s="19">
        <f t="shared" si="12"/>
        <v>0</v>
      </c>
      <c r="S38" s="19">
        <f t="shared" si="12"/>
        <v>265242995.56</v>
      </c>
      <c r="T38" s="19">
        <f t="shared" si="12"/>
        <v>37629512</v>
      </c>
      <c r="U38" s="19">
        <f t="shared" si="12"/>
        <v>0</v>
      </c>
      <c r="V38" s="19">
        <f t="shared" si="12"/>
        <v>68138388.209999993</v>
      </c>
      <c r="W38" s="19">
        <f t="shared" si="12"/>
        <v>0</v>
      </c>
      <c r="X38" s="19">
        <f t="shared" si="12"/>
        <v>0</v>
      </c>
      <c r="Y38" s="19">
        <f t="shared" si="12"/>
        <v>0</v>
      </c>
      <c r="Z38" s="19">
        <f t="shared" si="12"/>
        <v>0</v>
      </c>
      <c r="AA38" s="19">
        <f t="shared" si="12"/>
        <v>0</v>
      </c>
      <c r="AB38" s="19">
        <f t="shared" si="12"/>
        <v>0</v>
      </c>
      <c r="AC38" s="19">
        <f t="shared" si="12"/>
        <v>0</v>
      </c>
      <c r="AD38" s="19">
        <f t="shared" si="12"/>
        <v>73265746.989999995</v>
      </c>
      <c r="AE38" s="19">
        <f t="shared" si="12"/>
        <v>0</v>
      </c>
      <c r="AF38" s="19">
        <f t="shared" si="12"/>
        <v>0</v>
      </c>
      <c r="AG38" s="19">
        <f t="shared" si="12"/>
        <v>0</v>
      </c>
      <c r="AH38" s="19">
        <f t="shared" si="12"/>
        <v>405723357.24000001</v>
      </c>
      <c r="AI38" s="19">
        <f t="shared" si="12"/>
        <v>831908156.75999999</v>
      </c>
      <c r="AJ38" s="19">
        <f t="shared" si="12"/>
        <v>0</v>
      </c>
      <c r="AK38" s="19">
        <f t="shared" si="12"/>
        <v>0</v>
      </c>
      <c r="AL38" s="19">
        <f t="shared" si="12"/>
        <v>0</v>
      </c>
      <c r="AM38" s="19">
        <f t="shared" si="12"/>
        <v>0</v>
      </c>
      <c r="AN38" s="19">
        <f t="shared" si="12"/>
        <v>0</v>
      </c>
      <c r="AO38" s="19">
        <f t="shared" si="12"/>
        <v>0</v>
      </c>
      <c r="AP38" s="19">
        <f t="shared" si="12"/>
        <v>0</v>
      </c>
      <c r="AQ38" s="19">
        <f t="shared" si="12"/>
        <v>0</v>
      </c>
      <c r="AR38" s="19">
        <f t="shared" si="12"/>
        <v>0</v>
      </c>
      <c r="AS38" s="19">
        <f t="shared" si="12"/>
        <v>0</v>
      </c>
      <c r="AT38" s="19">
        <f t="shared" si="12"/>
        <v>0</v>
      </c>
      <c r="AU38" s="19">
        <f t="shared" si="12"/>
        <v>0</v>
      </c>
      <c r="AV38" s="19">
        <f t="shared" si="12"/>
        <v>0</v>
      </c>
      <c r="AW38" s="19">
        <f t="shared" si="12"/>
        <v>0</v>
      </c>
      <c r="AX38" s="19">
        <f t="shared" si="12"/>
        <v>0</v>
      </c>
      <c r="AY38" s="19">
        <f t="shared" si="12"/>
        <v>0</v>
      </c>
      <c r="AZ38" s="19">
        <f t="shared" si="12"/>
        <v>0</v>
      </c>
      <c r="BA38" s="19">
        <f t="shared" si="12"/>
        <v>0</v>
      </c>
      <c r="BB38" s="19">
        <f t="shared" si="12"/>
        <v>0</v>
      </c>
    </row>
    <row r="39" spans="1:60" ht="33.75" customHeight="1" x14ac:dyDescent="0.25">
      <c r="A39" s="157" t="s">
        <v>43</v>
      </c>
      <c r="B39" s="157" t="s">
        <v>614</v>
      </c>
      <c r="C39" s="157" t="s">
        <v>618</v>
      </c>
      <c r="D39" s="157" t="s">
        <v>614</v>
      </c>
      <c r="E39" s="157" t="s">
        <v>34</v>
      </c>
      <c r="F39" s="259" t="s">
        <v>624</v>
      </c>
      <c r="G39" s="173"/>
      <c r="H39" s="18" t="s">
        <v>916</v>
      </c>
      <c r="I39" s="210" t="s">
        <v>599</v>
      </c>
      <c r="J39" s="18"/>
      <c r="K39" s="69"/>
      <c r="L39" s="68"/>
      <c r="M39" s="18"/>
      <c r="N39" s="130">
        <v>831908156.75999999</v>
      </c>
      <c r="O39" s="131">
        <f t="shared" si="1"/>
        <v>831908156.75999999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20"/>
      <c r="AI39" s="20">
        <v>831908156.75999999</v>
      </c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41"/>
      <c r="BH39" s="129">
        <f>+N39-O39</f>
        <v>0</v>
      </c>
    </row>
    <row r="40" spans="1:60" ht="12.75" customHeight="1" x14ac:dyDescent="0.25">
      <c r="A40" s="157"/>
      <c r="B40" s="157"/>
      <c r="C40" s="157"/>
      <c r="D40" s="157"/>
      <c r="E40" s="157"/>
      <c r="F40" s="157"/>
      <c r="G40" s="173"/>
      <c r="H40" s="18"/>
      <c r="I40" s="210"/>
      <c r="J40" s="18"/>
      <c r="K40" s="69" t="s">
        <v>924</v>
      </c>
      <c r="L40" s="71">
        <v>831908156.75999999</v>
      </c>
      <c r="M40" s="18"/>
      <c r="N40" s="59"/>
      <c r="O40" s="19">
        <f t="shared" si="1"/>
        <v>0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20"/>
      <c r="AI40" s="20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41"/>
    </row>
    <row r="41" spans="1:60" ht="33.75" customHeight="1" x14ac:dyDescent="0.25">
      <c r="A41" s="157" t="s">
        <v>43</v>
      </c>
      <c r="B41" s="157" t="s">
        <v>614</v>
      </c>
      <c r="C41" s="157" t="s">
        <v>618</v>
      </c>
      <c r="D41" s="157" t="s">
        <v>614</v>
      </c>
      <c r="E41" s="157" t="s">
        <v>34</v>
      </c>
      <c r="F41" s="259" t="s">
        <v>625</v>
      </c>
      <c r="G41" s="173"/>
      <c r="H41" s="18" t="s">
        <v>916</v>
      </c>
      <c r="I41" s="210" t="s">
        <v>600</v>
      </c>
      <c r="J41" s="18"/>
      <c r="K41" s="67"/>
      <c r="L41" s="67"/>
      <c r="M41" s="18" t="s">
        <v>907</v>
      </c>
      <c r="N41" s="130">
        <v>850000000</v>
      </c>
      <c r="O41" s="131">
        <f t="shared" si="1"/>
        <v>850000000</v>
      </c>
      <c r="P41" s="19"/>
      <c r="Q41" s="19"/>
      <c r="R41" s="19"/>
      <c r="S41" s="20">
        <v>265242995.56</v>
      </c>
      <c r="T41" s="20">
        <v>37629512</v>
      </c>
      <c r="U41" s="19"/>
      <c r="V41" s="20">
        <v>68138388.209999993</v>
      </c>
      <c r="W41" s="19"/>
      <c r="X41" s="19"/>
      <c r="Y41" s="19"/>
      <c r="Z41" s="19"/>
      <c r="AA41" s="19"/>
      <c r="AB41" s="19"/>
      <c r="AC41" s="19"/>
      <c r="AD41" s="20">
        <v>73265746.989999995</v>
      </c>
      <c r="AE41" s="19"/>
      <c r="AF41" s="19"/>
      <c r="AG41" s="19"/>
      <c r="AH41" s="20">
        <v>405723357.24000001</v>
      </c>
      <c r="AI41" s="20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41"/>
      <c r="BH41" s="129">
        <f>+N41-O41</f>
        <v>0</v>
      </c>
    </row>
    <row r="42" spans="1:60" ht="25.5" customHeight="1" x14ac:dyDescent="0.25">
      <c r="A42" s="157"/>
      <c r="B42" s="157"/>
      <c r="C42" s="157"/>
      <c r="D42" s="157"/>
      <c r="E42" s="157"/>
      <c r="F42" s="157"/>
      <c r="G42" s="173"/>
      <c r="H42" s="18"/>
      <c r="I42" s="210"/>
      <c r="J42" s="18"/>
      <c r="K42" s="70" t="s">
        <v>986</v>
      </c>
      <c r="L42" s="72">
        <v>265242995.56</v>
      </c>
      <c r="M42" s="61"/>
      <c r="N42" s="61"/>
      <c r="O42" s="19">
        <f t="shared" si="1"/>
        <v>0</v>
      </c>
      <c r="P42" s="19"/>
      <c r="Q42" s="19"/>
      <c r="R42" s="19"/>
      <c r="S42" s="20"/>
      <c r="T42" s="20"/>
      <c r="U42" s="19"/>
      <c r="V42" s="20"/>
      <c r="W42" s="19"/>
      <c r="X42" s="19"/>
      <c r="Y42" s="19"/>
      <c r="Z42" s="19"/>
      <c r="AA42" s="19"/>
      <c r="AB42" s="19"/>
      <c r="AC42" s="19"/>
      <c r="AD42" s="20"/>
      <c r="AE42" s="19"/>
      <c r="AF42" s="19"/>
      <c r="AG42" s="19"/>
      <c r="AH42" s="20"/>
      <c r="AI42" s="20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41"/>
    </row>
    <row r="43" spans="1:60" ht="38.25" customHeight="1" x14ac:dyDescent="0.25">
      <c r="A43" s="157"/>
      <c r="B43" s="157"/>
      <c r="C43" s="157"/>
      <c r="D43" s="157"/>
      <c r="E43" s="157"/>
      <c r="F43" s="157"/>
      <c r="G43" s="173"/>
      <c r="H43" s="18"/>
      <c r="I43" s="210"/>
      <c r="J43" s="18"/>
      <c r="K43" s="70" t="s">
        <v>925</v>
      </c>
      <c r="L43" s="72">
        <v>37629512</v>
      </c>
      <c r="M43" s="61"/>
      <c r="N43" s="61"/>
      <c r="O43" s="19">
        <f t="shared" si="1"/>
        <v>0</v>
      </c>
      <c r="P43" s="19"/>
      <c r="Q43" s="19"/>
      <c r="R43" s="19"/>
      <c r="S43" s="20"/>
      <c r="T43" s="20"/>
      <c r="U43" s="19"/>
      <c r="V43" s="20"/>
      <c r="W43" s="19"/>
      <c r="X43" s="19"/>
      <c r="Y43" s="19"/>
      <c r="Z43" s="19"/>
      <c r="AA43" s="19"/>
      <c r="AB43" s="19"/>
      <c r="AC43" s="19"/>
      <c r="AD43" s="20"/>
      <c r="AE43" s="19"/>
      <c r="AF43" s="19"/>
      <c r="AG43" s="19"/>
      <c r="AH43" s="20"/>
      <c r="AI43" s="20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41"/>
    </row>
    <row r="44" spans="1:60" ht="38.25" customHeight="1" x14ac:dyDescent="0.25">
      <c r="A44" s="157"/>
      <c r="B44" s="157"/>
      <c r="C44" s="157"/>
      <c r="D44" s="157"/>
      <c r="E44" s="157"/>
      <c r="F44" s="157"/>
      <c r="G44" s="173"/>
      <c r="H44" s="18"/>
      <c r="I44" s="210"/>
      <c r="J44" s="18"/>
      <c r="K44" s="70" t="s">
        <v>985</v>
      </c>
      <c r="L44" s="72">
        <v>68138388.209999993</v>
      </c>
      <c r="M44" s="61"/>
      <c r="N44" s="61"/>
      <c r="O44" s="19">
        <f t="shared" si="1"/>
        <v>0</v>
      </c>
      <c r="P44" s="19"/>
      <c r="Q44" s="19"/>
      <c r="R44" s="19"/>
      <c r="S44" s="20"/>
      <c r="T44" s="20"/>
      <c r="U44" s="19"/>
      <c r="V44" s="20"/>
      <c r="W44" s="19"/>
      <c r="X44" s="19"/>
      <c r="Y44" s="19"/>
      <c r="Z44" s="19"/>
      <c r="AA44" s="19"/>
      <c r="AB44" s="19"/>
      <c r="AC44" s="19"/>
      <c r="AD44" s="20"/>
      <c r="AE44" s="19"/>
      <c r="AF44" s="19"/>
      <c r="AG44" s="19"/>
      <c r="AH44" s="20"/>
      <c r="AI44" s="20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41"/>
    </row>
    <row r="45" spans="1:60" ht="38.25" customHeight="1" x14ac:dyDescent="0.25">
      <c r="A45" s="157"/>
      <c r="B45" s="157"/>
      <c r="C45" s="157"/>
      <c r="D45" s="157"/>
      <c r="E45" s="157"/>
      <c r="F45" s="157"/>
      <c r="G45" s="173"/>
      <c r="H45" s="18"/>
      <c r="I45" s="210"/>
      <c r="J45" s="18"/>
      <c r="K45" s="70" t="s">
        <v>942</v>
      </c>
      <c r="L45" s="72">
        <v>73265746.989999995</v>
      </c>
      <c r="M45" s="61"/>
      <c r="N45" s="61"/>
      <c r="O45" s="19">
        <f t="shared" si="1"/>
        <v>0</v>
      </c>
      <c r="P45" s="19"/>
      <c r="Q45" s="19"/>
      <c r="R45" s="19"/>
      <c r="S45" s="20"/>
      <c r="T45" s="20"/>
      <c r="U45" s="19"/>
      <c r="V45" s="20"/>
      <c r="W45" s="19"/>
      <c r="X45" s="19"/>
      <c r="Y45" s="19"/>
      <c r="Z45" s="19"/>
      <c r="AA45" s="19"/>
      <c r="AB45" s="19"/>
      <c r="AC45" s="19"/>
      <c r="AD45" s="20"/>
      <c r="AE45" s="19"/>
      <c r="AF45" s="19"/>
      <c r="AG45" s="19"/>
      <c r="AH45" s="20"/>
      <c r="AI45" s="20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41"/>
    </row>
    <row r="46" spans="1:60" ht="25.5" customHeight="1" x14ac:dyDescent="0.25">
      <c r="A46" s="157"/>
      <c r="B46" s="157"/>
      <c r="C46" s="157"/>
      <c r="D46" s="157"/>
      <c r="E46" s="157"/>
      <c r="F46" s="157"/>
      <c r="G46" s="173"/>
      <c r="H46" s="18"/>
      <c r="I46" s="210"/>
      <c r="J46" s="18"/>
      <c r="K46" s="70" t="s">
        <v>926</v>
      </c>
      <c r="L46" s="72">
        <v>405723357.24000001</v>
      </c>
      <c r="M46" s="61"/>
      <c r="N46" s="61"/>
      <c r="O46" s="19">
        <f t="shared" si="1"/>
        <v>0</v>
      </c>
      <c r="P46" s="19"/>
      <c r="Q46" s="19"/>
      <c r="R46" s="19"/>
      <c r="S46" s="20"/>
      <c r="T46" s="20"/>
      <c r="U46" s="19"/>
      <c r="V46" s="20"/>
      <c r="W46" s="19"/>
      <c r="X46" s="19"/>
      <c r="Y46" s="19"/>
      <c r="Z46" s="19"/>
      <c r="AA46" s="19"/>
      <c r="AB46" s="19"/>
      <c r="AC46" s="19"/>
      <c r="AD46" s="20"/>
      <c r="AE46" s="19"/>
      <c r="AF46" s="19"/>
      <c r="AG46" s="19"/>
      <c r="AH46" s="20"/>
      <c r="AI46" s="20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41"/>
    </row>
    <row r="47" spans="1:60" ht="12.75" customHeight="1" x14ac:dyDescent="0.25">
      <c r="A47" s="157" t="s">
        <v>43</v>
      </c>
      <c r="B47" s="157" t="s">
        <v>614</v>
      </c>
      <c r="C47" s="157" t="s">
        <v>618</v>
      </c>
      <c r="D47" s="157" t="s">
        <v>618</v>
      </c>
      <c r="E47" s="157"/>
      <c r="F47" s="157"/>
      <c r="G47" s="173"/>
      <c r="H47" s="18" t="s">
        <v>916</v>
      </c>
      <c r="I47" s="210" t="s">
        <v>747</v>
      </c>
      <c r="J47" s="18"/>
      <c r="K47" s="70"/>
      <c r="L47" s="71"/>
      <c r="M47" s="17"/>
      <c r="N47" s="17"/>
      <c r="O47" s="40">
        <f t="shared" si="1"/>
        <v>331418981</v>
      </c>
      <c r="P47" s="19">
        <f>+P48</f>
        <v>0</v>
      </c>
      <c r="Q47" s="19">
        <f t="shared" ref="Q47:BB48" si="13">+Q48</f>
        <v>0</v>
      </c>
      <c r="R47" s="19">
        <f t="shared" si="13"/>
        <v>0</v>
      </c>
      <c r="S47" s="19">
        <f t="shared" si="13"/>
        <v>0</v>
      </c>
      <c r="T47" s="19">
        <f t="shared" si="13"/>
        <v>0</v>
      </c>
      <c r="U47" s="19">
        <f t="shared" si="13"/>
        <v>0</v>
      </c>
      <c r="V47" s="19">
        <f t="shared" si="13"/>
        <v>0</v>
      </c>
      <c r="W47" s="19">
        <f t="shared" si="13"/>
        <v>0</v>
      </c>
      <c r="X47" s="19">
        <f t="shared" si="13"/>
        <v>331418981</v>
      </c>
      <c r="Y47" s="19">
        <f t="shared" si="13"/>
        <v>0</v>
      </c>
      <c r="Z47" s="19">
        <f t="shared" si="13"/>
        <v>0</v>
      </c>
      <c r="AA47" s="19">
        <f t="shared" si="13"/>
        <v>0</v>
      </c>
      <c r="AB47" s="19">
        <f t="shared" si="13"/>
        <v>0</v>
      </c>
      <c r="AC47" s="19">
        <f t="shared" si="13"/>
        <v>0</v>
      </c>
      <c r="AD47" s="19">
        <f t="shared" si="13"/>
        <v>0</v>
      </c>
      <c r="AE47" s="19">
        <f t="shared" si="13"/>
        <v>0</v>
      </c>
      <c r="AF47" s="19">
        <f t="shared" si="13"/>
        <v>0</v>
      </c>
      <c r="AG47" s="19">
        <f t="shared" si="13"/>
        <v>0</v>
      </c>
      <c r="AH47" s="19">
        <f t="shared" si="13"/>
        <v>0</v>
      </c>
      <c r="AI47" s="19">
        <f t="shared" si="13"/>
        <v>0</v>
      </c>
      <c r="AJ47" s="19">
        <f t="shared" si="13"/>
        <v>0</v>
      </c>
      <c r="AK47" s="19">
        <f t="shared" si="13"/>
        <v>0</v>
      </c>
      <c r="AL47" s="19">
        <f t="shared" si="13"/>
        <v>0</v>
      </c>
      <c r="AM47" s="19">
        <f t="shared" si="13"/>
        <v>0</v>
      </c>
      <c r="AN47" s="19">
        <f t="shared" si="13"/>
        <v>0</v>
      </c>
      <c r="AO47" s="19">
        <f t="shared" si="13"/>
        <v>0</v>
      </c>
      <c r="AP47" s="19">
        <f t="shared" si="13"/>
        <v>0</v>
      </c>
      <c r="AQ47" s="19">
        <f t="shared" si="13"/>
        <v>0</v>
      </c>
      <c r="AR47" s="19">
        <f t="shared" si="13"/>
        <v>0</v>
      </c>
      <c r="AS47" s="19">
        <f t="shared" si="13"/>
        <v>0</v>
      </c>
      <c r="AT47" s="19">
        <f t="shared" si="13"/>
        <v>0</v>
      </c>
      <c r="AU47" s="19">
        <f t="shared" si="13"/>
        <v>0</v>
      </c>
      <c r="AV47" s="19">
        <f t="shared" si="13"/>
        <v>0</v>
      </c>
      <c r="AW47" s="19">
        <f t="shared" si="13"/>
        <v>0</v>
      </c>
      <c r="AX47" s="19">
        <f t="shared" si="13"/>
        <v>0</v>
      </c>
      <c r="AY47" s="19">
        <f t="shared" si="13"/>
        <v>0</v>
      </c>
      <c r="AZ47" s="19">
        <f t="shared" si="13"/>
        <v>0</v>
      </c>
      <c r="BA47" s="19">
        <f t="shared" si="13"/>
        <v>0</v>
      </c>
      <c r="BB47" s="19">
        <f t="shared" si="13"/>
        <v>0</v>
      </c>
    </row>
    <row r="48" spans="1:60" ht="12.75" customHeight="1" x14ac:dyDescent="0.25">
      <c r="A48" s="157" t="s">
        <v>43</v>
      </c>
      <c r="B48" s="157" t="s">
        <v>614</v>
      </c>
      <c r="C48" s="157" t="s">
        <v>618</v>
      </c>
      <c r="D48" s="157" t="s">
        <v>618</v>
      </c>
      <c r="E48" s="161" t="s">
        <v>34</v>
      </c>
      <c r="F48" s="157"/>
      <c r="G48" s="173"/>
      <c r="H48" s="18" t="s">
        <v>916</v>
      </c>
      <c r="I48" s="210" t="s">
        <v>746</v>
      </c>
      <c r="J48" s="18"/>
      <c r="K48" s="70"/>
      <c r="L48" s="70"/>
      <c r="M48" s="17"/>
      <c r="N48" s="17"/>
      <c r="O48" s="40">
        <f t="shared" si="1"/>
        <v>331418981</v>
      </c>
      <c r="P48" s="19">
        <f>+P49</f>
        <v>0</v>
      </c>
      <c r="Q48" s="19">
        <f t="shared" si="13"/>
        <v>0</v>
      </c>
      <c r="R48" s="19">
        <f t="shared" si="13"/>
        <v>0</v>
      </c>
      <c r="S48" s="19">
        <f t="shared" si="13"/>
        <v>0</v>
      </c>
      <c r="T48" s="19">
        <f t="shared" si="13"/>
        <v>0</v>
      </c>
      <c r="U48" s="19">
        <f t="shared" si="13"/>
        <v>0</v>
      </c>
      <c r="V48" s="19">
        <f t="shared" si="13"/>
        <v>0</v>
      </c>
      <c r="W48" s="19">
        <f t="shared" si="13"/>
        <v>0</v>
      </c>
      <c r="X48" s="19">
        <f t="shared" si="13"/>
        <v>331418981</v>
      </c>
      <c r="Y48" s="19">
        <f t="shared" si="13"/>
        <v>0</v>
      </c>
      <c r="Z48" s="19">
        <f t="shared" si="13"/>
        <v>0</v>
      </c>
      <c r="AA48" s="19">
        <f t="shared" si="13"/>
        <v>0</v>
      </c>
      <c r="AB48" s="19">
        <f t="shared" si="13"/>
        <v>0</v>
      </c>
      <c r="AC48" s="19">
        <f t="shared" si="13"/>
        <v>0</v>
      </c>
      <c r="AD48" s="19">
        <f t="shared" si="13"/>
        <v>0</v>
      </c>
      <c r="AE48" s="19">
        <f t="shared" si="13"/>
        <v>0</v>
      </c>
      <c r="AF48" s="19">
        <f t="shared" si="13"/>
        <v>0</v>
      </c>
      <c r="AG48" s="19">
        <f t="shared" si="13"/>
        <v>0</v>
      </c>
      <c r="AH48" s="19">
        <f t="shared" si="13"/>
        <v>0</v>
      </c>
      <c r="AI48" s="19">
        <f t="shared" si="13"/>
        <v>0</v>
      </c>
      <c r="AJ48" s="19">
        <f t="shared" si="13"/>
        <v>0</v>
      </c>
      <c r="AK48" s="19">
        <f t="shared" si="13"/>
        <v>0</v>
      </c>
      <c r="AL48" s="19">
        <f t="shared" si="13"/>
        <v>0</v>
      </c>
      <c r="AM48" s="19">
        <f t="shared" si="13"/>
        <v>0</v>
      </c>
      <c r="AN48" s="19">
        <f t="shared" si="13"/>
        <v>0</v>
      </c>
      <c r="AO48" s="19">
        <f t="shared" si="13"/>
        <v>0</v>
      </c>
      <c r="AP48" s="19">
        <f t="shared" si="13"/>
        <v>0</v>
      </c>
      <c r="AQ48" s="19">
        <f t="shared" si="13"/>
        <v>0</v>
      </c>
      <c r="AR48" s="19">
        <f t="shared" si="13"/>
        <v>0</v>
      </c>
      <c r="AS48" s="19">
        <f t="shared" si="13"/>
        <v>0</v>
      </c>
      <c r="AT48" s="19">
        <f t="shared" si="13"/>
        <v>0</v>
      </c>
      <c r="AU48" s="19">
        <f t="shared" si="13"/>
        <v>0</v>
      </c>
      <c r="AV48" s="19">
        <f t="shared" si="13"/>
        <v>0</v>
      </c>
      <c r="AW48" s="19">
        <f t="shared" si="13"/>
        <v>0</v>
      </c>
      <c r="AX48" s="19">
        <f t="shared" si="13"/>
        <v>0</v>
      </c>
      <c r="AY48" s="19">
        <f t="shared" si="13"/>
        <v>0</v>
      </c>
      <c r="AZ48" s="19">
        <f t="shared" si="13"/>
        <v>0</v>
      </c>
      <c r="BA48" s="19">
        <f t="shared" si="13"/>
        <v>0</v>
      </c>
      <c r="BB48" s="19">
        <f t="shared" si="13"/>
        <v>0</v>
      </c>
    </row>
    <row r="49" spans="1:60" ht="22.5" customHeight="1" x14ac:dyDescent="0.25">
      <c r="A49" s="157" t="s">
        <v>43</v>
      </c>
      <c r="B49" s="157" t="s">
        <v>614</v>
      </c>
      <c r="C49" s="157" t="s">
        <v>618</v>
      </c>
      <c r="D49" s="157" t="s">
        <v>618</v>
      </c>
      <c r="E49" s="161" t="s">
        <v>34</v>
      </c>
      <c r="F49" s="263" t="s">
        <v>668</v>
      </c>
      <c r="G49" s="173"/>
      <c r="H49" s="18" t="s">
        <v>916</v>
      </c>
      <c r="I49" s="210" t="s">
        <v>666</v>
      </c>
      <c r="J49" s="18"/>
      <c r="K49" s="67"/>
      <c r="L49" s="67"/>
      <c r="M49" s="18" t="s">
        <v>907</v>
      </c>
      <c r="N49" s="130">
        <v>331418981</v>
      </c>
      <c r="O49" s="131">
        <f t="shared" si="1"/>
        <v>331418981</v>
      </c>
      <c r="P49" s="19"/>
      <c r="Q49" s="19"/>
      <c r="R49" s="19"/>
      <c r="S49" s="20"/>
      <c r="T49" s="20"/>
      <c r="U49" s="19"/>
      <c r="V49" s="20"/>
      <c r="W49" s="19"/>
      <c r="X49" s="20">
        <v>331418981</v>
      </c>
      <c r="Y49" s="19"/>
      <c r="Z49" s="19"/>
      <c r="AA49" s="19"/>
      <c r="AB49" s="19"/>
      <c r="AC49" s="19"/>
      <c r="AD49" s="20"/>
      <c r="AE49" s="19"/>
      <c r="AF49" s="19"/>
      <c r="AG49" s="19"/>
      <c r="AH49" s="20"/>
      <c r="AI49" s="20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41"/>
      <c r="BH49" s="129">
        <f>+N49-O49</f>
        <v>0</v>
      </c>
    </row>
    <row r="50" spans="1:60" ht="25.5" x14ac:dyDescent="0.25">
      <c r="A50" s="157"/>
      <c r="B50" s="157"/>
      <c r="C50" s="157"/>
      <c r="D50" s="157"/>
      <c r="E50" s="161"/>
      <c r="F50" s="161"/>
      <c r="G50" s="173"/>
      <c r="H50" s="18"/>
      <c r="I50" s="210"/>
      <c r="J50" s="18"/>
      <c r="K50" s="73" t="s">
        <v>927</v>
      </c>
      <c r="L50" s="189">
        <v>331418981</v>
      </c>
      <c r="M50" s="62"/>
      <c r="N50" s="62"/>
      <c r="O50" s="19">
        <f t="shared" si="1"/>
        <v>0</v>
      </c>
      <c r="P50" s="19"/>
      <c r="Q50" s="19"/>
      <c r="R50" s="19"/>
      <c r="S50" s="20"/>
      <c r="T50" s="20"/>
      <c r="U50" s="19"/>
      <c r="V50" s="20"/>
      <c r="W50" s="19"/>
      <c r="X50" s="20"/>
      <c r="Y50" s="19"/>
      <c r="Z50" s="19"/>
      <c r="AA50" s="19"/>
      <c r="AB50" s="19"/>
      <c r="AC50" s="19"/>
      <c r="AD50" s="20"/>
      <c r="AE50" s="19"/>
      <c r="AF50" s="19"/>
      <c r="AG50" s="19"/>
      <c r="AH50" s="20"/>
      <c r="AI50" s="20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41"/>
    </row>
    <row r="51" spans="1:60" ht="12.75" customHeight="1" x14ac:dyDescent="0.25">
      <c r="A51" s="157" t="s">
        <v>43</v>
      </c>
      <c r="B51" s="157" t="s">
        <v>614</v>
      </c>
      <c r="C51" s="157" t="s">
        <v>618</v>
      </c>
      <c r="D51" s="161" t="s">
        <v>615</v>
      </c>
      <c r="E51" s="161"/>
      <c r="F51" s="161"/>
      <c r="G51" s="173"/>
      <c r="H51" s="18" t="s">
        <v>916</v>
      </c>
      <c r="I51" s="210" t="s">
        <v>571</v>
      </c>
      <c r="J51" s="18"/>
      <c r="K51" s="67"/>
      <c r="L51" s="67"/>
      <c r="M51" s="18"/>
      <c r="N51" s="18"/>
      <c r="O51" s="40">
        <f t="shared" si="1"/>
        <v>299999999.5</v>
      </c>
      <c r="P51" s="19">
        <f>+P52</f>
        <v>0</v>
      </c>
      <c r="Q51" s="19">
        <f t="shared" ref="Q51:BB52" si="14">+Q52</f>
        <v>0</v>
      </c>
      <c r="R51" s="19">
        <f t="shared" si="14"/>
        <v>0</v>
      </c>
      <c r="S51" s="19">
        <f t="shared" si="14"/>
        <v>0</v>
      </c>
      <c r="T51" s="19">
        <f t="shared" si="14"/>
        <v>0</v>
      </c>
      <c r="U51" s="19">
        <f t="shared" si="14"/>
        <v>0</v>
      </c>
      <c r="V51" s="19">
        <f t="shared" si="14"/>
        <v>66942694.25</v>
      </c>
      <c r="W51" s="19">
        <f t="shared" si="14"/>
        <v>0</v>
      </c>
      <c r="X51" s="19">
        <f t="shared" si="14"/>
        <v>0</v>
      </c>
      <c r="Y51" s="19">
        <f t="shared" si="14"/>
        <v>0</v>
      </c>
      <c r="Z51" s="19">
        <f t="shared" si="14"/>
        <v>0</v>
      </c>
      <c r="AA51" s="19">
        <f t="shared" si="14"/>
        <v>0</v>
      </c>
      <c r="AB51" s="19">
        <f t="shared" si="14"/>
        <v>0</v>
      </c>
      <c r="AC51" s="19">
        <f t="shared" si="14"/>
        <v>0</v>
      </c>
      <c r="AD51" s="19">
        <f t="shared" si="14"/>
        <v>0</v>
      </c>
      <c r="AE51" s="19">
        <f t="shared" si="14"/>
        <v>0</v>
      </c>
      <c r="AF51" s="19">
        <f t="shared" si="14"/>
        <v>0</v>
      </c>
      <c r="AG51" s="19">
        <f t="shared" si="14"/>
        <v>0</v>
      </c>
      <c r="AH51" s="19">
        <f t="shared" si="14"/>
        <v>0</v>
      </c>
      <c r="AI51" s="19">
        <f t="shared" si="14"/>
        <v>233057305.25</v>
      </c>
      <c r="AJ51" s="19">
        <f t="shared" si="14"/>
        <v>0</v>
      </c>
      <c r="AK51" s="19">
        <f t="shared" si="14"/>
        <v>0</v>
      </c>
      <c r="AL51" s="19">
        <f t="shared" si="14"/>
        <v>0</v>
      </c>
      <c r="AM51" s="19">
        <f t="shared" si="14"/>
        <v>0</v>
      </c>
      <c r="AN51" s="19">
        <f t="shared" si="14"/>
        <v>0</v>
      </c>
      <c r="AO51" s="19">
        <f t="shared" si="14"/>
        <v>0</v>
      </c>
      <c r="AP51" s="19">
        <f t="shared" si="14"/>
        <v>0</v>
      </c>
      <c r="AQ51" s="19">
        <f t="shared" si="14"/>
        <v>0</v>
      </c>
      <c r="AR51" s="19">
        <f t="shared" si="14"/>
        <v>0</v>
      </c>
      <c r="AS51" s="19">
        <f t="shared" si="14"/>
        <v>0</v>
      </c>
      <c r="AT51" s="19">
        <f t="shared" si="14"/>
        <v>0</v>
      </c>
      <c r="AU51" s="19">
        <f t="shared" si="14"/>
        <v>0</v>
      </c>
      <c r="AV51" s="19">
        <f t="shared" si="14"/>
        <v>0</v>
      </c>
      <c r="AW51" s="19">
        <f t="shared" si="14"/>
        <v>0</v>
      </c>
      <c r="AX51" s="19">
        <f t="shared" si="14"/>
        <v>0</v>
      </c>
      <c r="AY51" s="19">
        <f t="shared" si="14"/>
        <v>0</v>
      </c>
      <c r="AZ51" s="19">
        <f t="shared" si="14"/>
        <v>0</v>
      </c>
      <c r="BA51" s="19">
        <f t="shared" si="14"/>
        <v>0</v>
      </c>
      <c r="BB51" s="19">
        <f t="shared" si="14"/>
        <v>0</v>
      </c>
    </row>
    <row r="52" spans="1:60" ht="12.75" customHeight="1" x14ac:dyDescent="0.25">
      <c r="A52" s="157" t="s">
        <v>43</v>
      </c>
      <c r="B52" s="157" t="s">
        <v>614</v>
      </c>
      <c r="C52" s="157" t="s">
        <v>618</v>
      </c>
      <c r="D52" s="161" t="s">
        <v>615</v>
      </c>
      <c r="E52" s="161" t="s">
        <v>34</v>
      </c>
      <c r="F52" s="161"/>
      <c r="G52" s="173"/>
      <c r="H52" s="18" t="s">
        <v>916</v>
      </c>
      <c r="I52" s="210" t="s">
        <v>571</v>
      </c>
      <c r="J52" s="18"/>
      <c r="K52" s="67"/>
      <c r="L52" s="67"/>
      <c r="M52" s="18"/>
      <c r="N52" s="18"/>
      <c r="O52" s="40">
        <f t="shared" si="1"/>
        <v>299999999.5</v>
      </c>
      <c r="P52" s="19">
        <f>+P53</f>
        <v>0</v>
      </c>
      <c r="Q52" s="19">
        <f t="shared" si="14"/>
        <v>0</v>
      </c>
      <c r="R52" s="19">
        <f t="shared" si="14"/>
        <v>0</v>
      </c>
      <c r="S52" s="19">
        <f t="shared" si="14"/>
        <v>0</v>
      </c>
      <c r="T52" s="19">
        <f t="shared" si="14"/>
        <v>0</v>
      </c>
      <c r="U52" s="19">
        <f t="shared" si="14"/>
        <v>0</v>
      </c>
      <c r="V52" s="19">
        <f t="shared" si="14"/>
        <v>66942694.25</v>
      </c>
      <c r="W52" s="19">
        <f t="shared" si="14"/>
        <v>0</v>
      </c>
      <c r="X52" s="19">
        <f t="shared" si="14"/>
        <v>0</v>
      </c>
      <c r="Y52" s="19">
        <f t="shared" si="14"/>
        <v>0</v>
      </c>
      <c r="Z52" s="19">
        <f t="shared" si="14"/>
        <v>0</v>
      </c>
      <c r="AA52" s="19">
        <f t="shared" si="14"/>
        <v>0</v>
      </c>
      <c r="AB52" s="19">
        <f t="shared" si="14"/>
        <v>0</v>
      </c>
      <c r="AC52" s="19">
        <f t="shared" si="14"/>
        <v>0</v>
      </c>
      <c r="AD52" s="19">
        <f t="shared" si="14"/>
        <v>0</v>
      </c>
      <c r="AE52" s="19">
        <f t="shared" si="14"/>
        <v>0</v>
      </c>
      <c r="AF52" s="19">
        <f t="shared" si="14"/>
        <v>0</v>
      </c>
      <c r="AG52" s="19">
        <f t="shared" si="14"/>
        <v>0</v>
      </c>
      <c r="AH52" s="19">
        <f t="shared" si="14"/>
        <v>0</v>
      </c>
      <c r="AI52" s="19">
        <f t="shared" si="14"/>
        <v>233057305.25</v>
      </c>
      <c r="AJ52" s="19">
        <f t="shared" si="14"/>
        <v>0</v>
      </c>
      <c r="AK52" s="19">
        <f t="shared" si="14"/>
        <v>0</v>
      </c>
      <c r="AL52" s="19">
        <f t="shared" si="14"/>
        <v>0</v>
      </c>
      <c r="AM52" s="19">
        <f t="shared" si="14"/>
        <v>0</v>
      </c>
      <c r="AN52" s="19">
        <f t="shared" si="14"/>
        <v>0</v>
      </c>
      <c r="AO52" s="19">
        <f t="shared" si="14"/>
        <v>0</v>
      </c>
      <c r="AP52" s="19">
        <f t="shared" si="14"/>
        <v>0</v>
      </c>
      <c r="AQ52" s="19">
        <f t="shared" si="14"/>
        <v>0</v>
      </c>
      <c r="AR52" s="19">
        <f t="shared" si="14"/>
        <v>0</v>
      </c>
      <c r="AS52" s="19">
        <f t="shared" si="14"/>
        <v>0</v>
      </c>
      <c r="AT52" s="19">
        <f t="shared" si="14"/>
        <v>0</v>
      </c>
      <c r="AU52" s="19">
        <f t="shared" si="14"/>
        <v>0</v>
      </c>
      <c r="AV52" s="19">
        <f t="shared" si="14"/>
        <v>0</v>
      </c>
      <c r="AW52" s="19">
        <f t="shared" si="14"/>
        <v>0</v>
      </c>
      <c r="AX52" s="19">
        <f t="shared" si="14"/>
        <v>0</v>
      </c>
      <c r="AY52" s="19">
        <f t="shared" si="14"/>
        <v>0</v>
      </c>
      <c r="AZ52" s="19">
        <f t="shared" si="14"/>
        <v>0</v>
      </c>
      <c r="BA52" s="19">
        <f t="shared" si="14"/>
        <v>0</v>
      </c>
      <c r="BB52" s="19">
        <f t="shared" si="14"/>
        <v>0</v>
      </c>
    </row>
    <row r="53" spans="1:60" ht="33.75" customHeight="1" x14ac:dyDescent="0.25">
      <c r="A53" s="157" t="s">
        <v>43</v>
      </c>
      <c r="B53" s="157" t="s">
        <v>614</v>
      </c>
      <c r="C53" s="157" t="s">
        <v>618</v>
      </c>
      <c r="D53" s="161" t="s">
        <v>615</v>
      </c>
      <c r="E53" s="161" t="s">
        <v>34</v>
      </c>
      <c r="F53" s="263" t="s">
        <v>669</v>
      </c>
      <c r="G53" s="173"/>
      <c r="H53" s="18" t="s">
        <v>916</v>
      </c>
      <c r="I53" s="210" t="s">
        <v>667</v>
      </c>
      <c r="J53" s="18"/>
      <c r="K53" s="67"/>
      <c r="L53" s="67"/>
      <c r="M53" s="18" t="s">
        <v>907</v>
      </c>
      <c r="N53" s="130">
        <v>299999999.5</v>
      </c>
      <c r="O53" s="131">
        <f t="shared" si="1"/>
        <v>299999999.5</v>
      </c>
      <c r="P53" s="19"/>
      <c r="Q53" s="19"/>
      <c r="R53" s="19"/>
      <c r="S53" s="20"/>
      <c r="T53" s="20"/>
      <c r="U53" s="19"/>
      <c r="V53" s="20">
        <v>66942694.25</v>
      </c>
      <c r="W53" s="19"/>
      <c r="X53" s="20"/>
      <c r="Y53" s="19"/>
      <c r="Z53" s="19"/>
      <c r="AA53" s="19"/>
      <c r="AB53" s="19"/>
      <c r="AC53" s="19"/>
      <c r="AD53" s="20"/>
      <c r="AE53" s="19"/>
      <c r="AF53" s="19"/>
      <c r="AG53" s="19"/>
      <c r="AH53" s="20"/>
      <c r="AI53" s="20">
        <v>233057305.25</v>
      </c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41"/>
      <c r="BH53" s="129">
        <f>+N53-O53</f>
        <v>0</v>
      </c>
    </row>
    <row r="54" spans="1:60" ht="38.25" customHeight="1" x14ac:dyDescent="0.25">
      <c r="A54" s="157"/>
      <c r="B54" s="157"/>
      <c r="C54" s="157"/>
      <c r="D54" s="161"/>
      <c r="E54" s="161"/>
      <c r="F54" s="161"/>
      <c r="G54" s="173"/>
      <c r="H54" s="18"/>
      <c r="I54" s="210"/>
      <c r="J54" s="18"/>
      <c r="K54" s="69" t="s">
        <v>985</v>
      </c>
      <c r="L54" s="189">
        <v>66942694.25</v>
      </c>
      <c r="M54" s="62"/>
      <c r="N54" s="62"/>
      <c r="O54" s="19">
        <f t="shared" si="1"/>
        <v>0</v>
      </c>
      <c r="P54" s="19"/>
      <c r="Q54" s="19"/>
      <c r="R54" s="19"/>
      <c r="S54" s="20"/>
      <c r="T54" s="20"/>
      <c r="U54" s="19"/>
      <c r="V54" s="20"/>
      <c r="W54" s="19"/>
      <c r="X54" s="20"/>
      <c r="Y54" s="19"/>
      <c r="Z54" s="19"/>
      <c r="AA54" s="19"/>
      <c r="AB54" s="19"/>
      <c r="AC54" s="19"/>
      <c r="AD54" s="20"/>
      <c r="AE54" s="19"/>
      <c r="AF54" s="19"/>
      <c r="AG54" s="19"/>
      <c r="AH54" s="20"/>
      <c r="AI54" s="20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41"/>
    </row>
    <row r="55" spans="1:60" ht="12.75" customHeight="1" x14ac:dyDescent="0.25">
      <c r="A55" s="157"/>
      <c r="B55" s="157"/>
      <c r="C55" s="157"/>
      <c r="D55" s="161"/>
      <c r="E55" s="161"/>
      <c r="F55" s="161"/>
      <c r="G55" s="173"/>
      <c r="H55" s="18"/>
      <c r="I55" s="210"/>
      <c r="J55" s="18"/>
      <c r="K55" s="69" t="s">
        <v>924</v>
      </c>
      <c r="L55" s="72">
        <v>233057305.25</v>
      </c>
      <c r="M55" s="62"/>
      <c r="N55" s="62"/>
      <c r="O55" s="19">
        <f t="shared" si="1"/>
        <v>0</v>
      </c>
      <c r="P55" s="19"/>
      <c r="Q55" s="19"/>
      <c r="R55" s="19"/>
      <c r="S55" s="20"/>
      <c r="T55" s="20"/>
      <c r="U55" s="19"/>
      <c r="V55" s="20"/>
      <c r="W55" s="19"/>
      <c r="X55" s="20"/>
      <c r="Y55" s="19"/>
      <c r="Z55" s="19"/>
      <c r="AA55" s="19"/>
      <c r="AB55" s="19"/>
      <c r="AC55" s="19"/>
      <c r="AD55" s="20"/>
      <c r="AE55" s="19"/>
      <c r="AF55" s="19"/>
      <c r="AG55" s="19"/>
      <c r="AH55" s="20"/>
      <c r="AI55" s="20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41"/>
    </row>
    <row r="56" spans="1:60" ht="12.75" customHeight="1" x14ac:dyDescent="0.25">
      <c r="A56" s="157" t="s">
        <v>43</v>
      </c>
      <c r="B56" s="157" t="s">
        <v>614</v>
      </c>
      <c r="C56" s="157" t="s">
        <v>617</v>
      </c>
      <c r="D56" s="157"/>
      <c r="E56" s="157"/>
      <c r="F56" s="157"/>
      <c r="G56" s="173"/>
      <c r="H56" s="18" t="s">
        <v>916</v>
      </c>
      <c r="I56" s="210" t="s">
        <v>601</v>
      </c>
      <c r="J56" s="18"/>
      <c r="K56" s="67"/>
      <c r="L56" s="67"/>
      <c r="M56" s="18"/>
      <c r="N56" s="18"/>
      <c r="O56" s="19">
        <f t="shared" si="1"/>
        <v>132400000</v>
      </c>
      <c r="P56" s="19">
        <f>+P57</f>
        <v>0</v>
      </c>
      <c r="Q56" s="19">
        <f t="shared" ref="Q56:BB58" si="15">+Q57</f>
        <v>0</v>
      </c>
      <c r="R56" s="19">
        <f t="shared" si="15"/>
        <v>0</v>
      </c>
      <c r="S56" s="19">
        <f t="shared" si="15"/>
        <v>0</v>
      </c>
      <c r="T56" s="19">
        <f t="shared" si="15"/>
        <v>0</v>
      </c>
      <c r="U56" s="19">
        <f t="shared" si="15"/>
        <v>0</v>
      </c>
      <c r="V56" s="19">
        <f t="shared" si="15"/>
        <v>0</v>
      </c>
      <c r="W56" s="19">
        <f t="shared" si="15"/>
        <v>0</v>
      </c>
      <c r="X56" s="19">
        <f t="shared" si="15"/>
        <v>0</v>
      </c>
      <c r="Y56" s="19">
        <f t="shared" si="15"/>
        <v>0</v>
      </c>
      <c r="Z56" s="19">
        <f t="shared" si="15"/>
        <v>0</v>
      </c>
      <c r="AA56" s="19">
        <f t="shared" si="15"/>
        <v>0</v>
      </c>
      <c r="AB56" s="19">
        <f t="shared" si="15"/>
        <v>0</v>
      </c>
      <c r="AC56" s="19">
        <f t="shared" si="15"/>
        <v>0</v>
      </c>
      <c r="AD56" s="19">
        <f t="shared" si="15"/>
        <v>0</v>
      </c>
      <c r="AE56" s="19">
        <f t="shared" si="15"/>
        <v>0</v>
      </c>
      <c r="AF56" s="19">
        <f t="shared" si="15"/>
        <v>0</v>
      </c>
      <c r="AG56" s="19">
        <f t="shared" si="15"/>
        <v>0</v>
      </c>
      <c r="AH56" s="19">
        <f t="shared" si="15"/>
        <v>0</v>
      </c>
      <c r="AI56" s="19">
        <f t="shared" si="15"/>
        <v>0</v>
      </c>
      <c r="AJ56" s="19">
        <f t="shared" si="15"/>
        <v>0</v>
      </c>
      <c r="AK56" s="19">
        <f t="shared" si="15"/>
        <v>0</v>
      </c>
      <c r="AL56" s="19">
        <f t="shared" si="15"/>
        <v>0</v>
      </c>
      <c r="AM56" s="19">
        <f t="shared" si="15"/>
        <v>132400000</v>
      </c>
      <c r="AN56" s="19">
        <f t="shared" si="15"/>
        <v>0</v>
      </c>
      <c r="AO56" s="19">
        <f t="shared" si="15"/>
        <v>0</v>
      </c>
      <c r="AP56" s="19">
        <f t="shared" si="15"/>
        <v>0</v>
      </c>
      <c r="AQ56" s="19">
        <f t="shared" si="15"/>
        <v>0</v>
      </c>
      <c r="AR56" s="19">
        <f t="shared" si="15"/>
        <v>0</v>
      </c>
      <c r="AS56" s="19">
        <f t="shared" si="15"/>
        <v>0</v>
      </c>
      <c r="AT56" s="19">
        <f t="shared" si="15"/>
        <v>0</v>
      </c>
      <c r="AU56" s="19">
        <f t="shared" si="15"/>
        <v>0</v>
      </c>
      <c r="AV56" s="19">
        <f t="shared" si="15"/>
        <v>0</v>
      </c>
      <c r="AW56" s="19">
        <f t="shared" si="15"/>
        <v>0</v>
      </c>
      <c r="AX56" s="19">
        <f t="shared" si="15"/>
        <v>0</v>
      </c>
      <c r="AY56" s="19">
        <f t="shared" si="15"/>
        <v>0</v>
      </c>
      <c r="AZ56" s="19">
        <f t="shared" si="15"/>
        <v>0</v>
      </c>
      <c r="BA56" s="19">
        <f t="shared" si="15"/>
        <v>0</v>
      </c>
      <c r="BB56" s="19">
        <f t="shared" si="15"/>
        <v>0</v>
      </c>
    </row>
    <row r="57" spans="1:60" ht="12.75" customHeight="1" x14ac:dyDescent="0.25">
      <c r="A57" s="157" t="s">
        <v>43</v>
      </c>
      <c r="B57" s="157" t="s">
        <v>614</v>
      </c>
      <c r="C57" s="157" t="s">
        <v>617</v>
      </c>
      <c r="D57" s="157" t="s">
        <v>614</v>
      </c>
      <c r="E57" s="157"/>
      <c r="F57" s="157"/>
      <c r="G57" s="173"/>
      <c r="H57" s="18" t="s">
        <v>916</v>
      </c>
      <c r="I57" s="210" t="s">
        <v>568</v>
      </c>
      <c r="J57" s="18"/>
      <c r="K57" s="67"/>
      <c r="L57" s="67"/>
      <c r="M57" s="18"/>
      <c r="N57" s="18"/>
      <c r="O57" s="19">
        <f t="shared" si="1"/>
        <v>132400000</v>
      </c>
      <c r="P57" s="19">
        <f>+P58</f>
        <v>0</v>
      </c>
      <c r="Q57" s="19">
        <f t="shared" si="15"/>
        <v>0</v>
      </c>
      <c r="R57" s="19">
        <f t="shared" si="15"/>
        <v>0</v>
      </c>
      <c r="S57" s="19">
        <f t="shared" si="15"/>
        <v>0</v>
      </c>
      <c r="T57" s="19">
        <f t="shared" si="15"/>
        <v>0</v>
      </c>
      <c r="U57" s="19">
        <f t="shared" si="15"/>
        <v>0</v>
      </c>
      <c r="V57" s="19">
        <f t="shared" si="15"/>
        <v>0</v>
      </c>
      <c r="W57" s="19">
        <f t="shared" si="15"/>
        <v>0</v>
      </c>
      <c r="X57" s="19">
        <f t="shared" si="15"/>
        <v>0</v>
      </c>
      <c r="Y57" s="19">
        <f t="shared" si="15"/>
        <v>0</v>
      </c>
      <c r="Z57" s="19">
        <f t="shared" si="15"/>
        <v>0</v>
      </c>
      <c r="AA57" s="19">
        <f t="shared" si="15"/>
        <v>0</v>
      </c>
      <c r="AB57" s="19">
        <f t="shared" si="15"/>
        <v>0</v>
      </c>
      <c r="AC57" s="19">
        <f t="shared" si="15"/>
        <v>0</v>
      </c>
      <c r="AD57" s="19">
        <f t="shared" si="15"/>
        <v>0</v>
      </c>
      <c r="AE57" s="19">
        <f t="shared" si="15"/>
        <v>0</v>
      </c>
      <c r="AF57" s="19">
        <f t="shared" si="15"/>
        <v>0</v>
      </c>
      <c r="AG57" s="19">
        <f t="shared" si="15"/>
        <v>0</v>
      </c>
      <c r="AH57" s="19">
        <f t="shared" si="15"/>
        <v>0</v>
      </c>
      <c r="AI57" s="19">
        <f t="shared" si="15"/>
        <v>0</v>
      </c>
      <c r="AJ57" s="19">
        <f t="shared" si="15"/>
        <v>0</v>
      </c>
      <c r="AK57" s="19">
        <f t="shared" si="15"/>
        <v>0</v>
      </c>
      <c r="AL57" s="19">
        <f t="shared" si="15"/>
        <v>0</v>
      </c>
      <c r="AM57" s="19">
        <f t="shared" si="15"/>
        <v>132400000</v>
      </c>
      <c r="AN57" s="19">
        <f t="shared" si="15"/>
        <v>0</v>
      </c>
      <c r="AO57" s="19">
        <f t="shared" si="15"/>
        <v>0</v>
      </c>
      <c r="AP57" s="19">
        <f t="shared" si="15"/>
        <v>0</v>
      </c>
      <c r="AQ57" s="19">
        <f t="shared" si="15"/>
        <v>0</v>
      </c>
      <c r="AR57" s="19">
        <f t="shared" si="15"/>
        <v>0</v>
      </c>
      <c r="AS57" s="19">
        <f t="shared" si="15"/>
        <v>0</v>
      </c>
      <c r="AT57" s="19">
        <f t="shared" si="15"/>
        <v>0</v>
      </c>
      <c r="AU57" s="19">
        <f t="shared" si="15"/>
        <v>0</v>
      </c>
      <c r="AV57" s="19">
        <f t="shared" si="15"/>
        <v>0</v>
      </c>
      <c r="AW57" s="19">
        <f t="shared" si="15"/>
        <v>0</v>
      </c>
      <c r="AX57" s="19">
        <f t="shared" si="15"/>
        <v>0</v>
      </c>
      <c r="AY57" s="19">
        <f t="shared" si="15"/>
        <v>0</v>
      </c>
      <c r="AZ57" s="19">
        <f t="shared" si="15"/>
        <v>0</v>
      </c>
      <c r="BA57" s="19">
        <f t="shared" si="15"/>
        <v>0</v>
      </c>
      <c r="BB57" s="19">
        <f t="shared" si="15"/>
        <v>0</v>
      </c>
    </row>
    <row r="58" spans="1:60" ht="12.75" customHeight="1" x14ac:dyDescent="0.25">
      <c r="A58" s="157" t="s">
        <v>43</v>
      </c>
      <c r="B58" s="157" t="s">
        <v>614</v>
      </c>
      <c r="C58" s="157" t="s">
        <v>617</v>
      </c>
      <c r="D58" s="157" t="s">
        <v>614</v>
      </c>
      <c r="E58" s="157" t="s">
        <v>34</v>
      </c>
      <c r="F58" s="157"/>
      <c r="G58" s="173"/>
      <c r="H58" s="18" t="s">
        <v>916</v>
      </c>
      <c r="I58" s="210" t="s">
        <v>569</v>
      </c>
      <c r="J58" s="18"/>
      <c r="K58" s="67"/>
      <c r="L58" s="67"/>
      <c r="M58" s="18"/>
      <c r="N58" s="18"/>
      <c r="O58" s="19">
        <f t="shared" si="1"/>
        <v>132400000</v>
      </c>
      <c r="P58" s="19">
        <f>+P59</f>
        <v>0</v>
      </c>
      <c r="Q58" s="19">
        <f t="shared" si="15"/>
        <v>0</v>
      </c>
      <c r="R58" s="19">
        <f t="shared" si="15"/>
        <v>0</v>
      </c>
      <c r="S58" s="19">
        <f t="shared" si="15"/>
        <v>0</v>
      </c>
      <c r="T58" s="19">
        <f t="shared" si="15"/>
        <v>0</v>
      </c>
      <c r="U58" s="19">
        <f t="shared" si="15"/>
        <v>0</v>
      </c>
      <c r="V58" s="19">
        <f t="shared" si="15"/>
        <v>0</v>
      </c>
      <c r="W58" s="19">
        <f t="shared" si="15"/>
        <v>0</v>
      </c>
      <c r="X58" s="19">
        <f t="shared" si="15"/>
        <v>0</v>
      </c>
      <c r="Y58" s="19">
        <f t="shared" si="15"/>
        <v>0</v>
      </c>
      <c r="Z58" s="19">
        <f t="shared" si="15"/>
        <v>0</v>
      </c>
      <c r="AA58" s="19">
        <f t="shared" si="15"/>
        <v>0</v>
      </c>
      <c r="AB58" s="19">
        <f t="shared" si="15"/>
        <v>0</v>
      </c>
      <c r="AC58" s="19">
        <f t="shared" si="15"/>
        <v>0</v>
      </c>
      <c r="AD58" s="19">
        <f t="shared" si="15"/>
        <v>0</v>
      </c>
      <c r="AE58" s="19">
        <f t="shared" si="15"/>
        <v>0</v>
      </c>
      <c r="AF58" s="19">
        <f t="shared" si="15"/>
        <v>0</v>
      </c>
      <c r="AG58" s="19">
        <f t="shared" si="15"/>
        <v>0</v>
      </c>
      <c r="AH58" s="19">
        <f t="shared" si="15"/>
        <v>0</v>
      </c>
      <c r="AI58" s="19">
        <f t="shared" si="15"/>
        <v>0</v>
      </c>
      <c r="AJ58" s="19">
        <f t="shared" si="15"/>
        <v>0</v>
      </c>
      <c r="AK58" s="19">
        <f t="shared" si="15"/>
        <v>0</v>
      </c>
      <c r="AL58" s="19">
        <f t="shared" si="15"/>
        <v>0</v>
      </c>
      <c r="AM58" s="19">
        <f t="shared" si="15"/>
        <v>132400000</v>
      </c>
      <c r="AN58" s="19">
        <f t="shared" si="15"/>
        <v>0</v>
      </c>
      <c r="AO58" s="19">
        <f t="shared" si="15"/>
        <v>0</v>
      </c>
      <c r="AP58" s="19">
        <f t="shared" si="15"/>
        <v>0</v>
      </c>
      <c r="AQ58" s="19">
        <f t="shared" si="15"/>
        <v>0</v>
      </c>
      <c r="AR58" s="19">
        <f t="shared" si="15"/>
        <v>0</v>
      </c>
      <c r="AS58" s="19">
        <f t="shared" si="15"/>
        <v>0</v>
      </c>
      <c r="AT58" s="19">
        <f t="shared" si="15"/>
        <v>0</v>
      </c>
      <c r="AU58" s="19">
        <f t="shared" si="15"/>
        <v>0</v>
      </c>
      <c r="AV58" s="19">
        <f t="shared" si="15"/>
        <v>0</v>
      </c>
      <c r="AW58" s="19">
        <f t="shared" si="15"/>
        <v>0</v>
      </c>
      <c r="AX58" s="19">
        <f t="shared" si="15"/>
        <v>0</v>
      </c>
      <c r="AY58" s="19">
        <f t="shared" si="15"/>
        <v>0</v>
      </c>
      <c r="AZ58" s="19">
        <f t="shared" si="15"/>
        <v>0</v>
      </c>
      <c r="BA58" s="19">
        <f t="shared" si="15"/>
        <v>0</v>
      </c>
      <c r="BB58" s="19">
        <f t="shared" si="15"/>
        <v>0</v>
      </c>
    </row>
    <row r="59" spans="1:60" ht="45" customHeight="1" x14ac:dyDescent="0.25">
      <c r="A59" s="157" t="s">
        <v>43</v>
      </c>
      <c r="B59" s="157" t="s">
        <v>614</v>
      </c>
      <c r="C59" s="157" t="s">
        <v>617</v>
      </c>
      <c r="D59" s="157" t="s">
        <v>614</v>
      </c>
      <c r="E59" s="157" t="s">
        <v>34</v>
      </c>
      <c r="F59" s="259" t="s">
        <v>626</v>
      </c>
      <c r="G59" s="173"/>
      <c r="H59" s="18" t="s">
        <v>916</v>
      </c>
      <c r="I59" s="210" t="s">
        <v>602</v>
      </c>
      <c r="J59" s="18"/>
      <c r="K59" s="67"/>
      <c r="L59" s="67"/>
      <c r="M59" s="18" t="s">
        <v>907</v>
      </c>
      <c r="N59" s="132">
        <v>132400000</v>
      </c>
      <c r="O59" s="131">
        <f t="shared" si="1"/>
        <v>132400000</v>
      </c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20">
        <v>132400000</v>
      </c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41"/>
      <c r="BH59" s="129">
        <f>+N59-O59</f>
        <v>0</v>
      </c>
    </row>
    <row r="60" spans="1:60" ht="12.75" customHeight="1" x14ac:dyDescent="0.25">
      <c r="A60" s="157"/>
      <c r="B60" s="157"/>
      <c r="C60" s="157"/>
      <c r="D60" s="157"/>
      <c r="E60" s="157"/>
      <c r="F60" s="157"/>
      <c r="G60" s="173"/>
      <c r="H60" s="18"/>
      <c r="I60" s="210"/>
      <c r="J60" s="18"/>
      <c r="K60" s="70" t="s">
        <v>928</v>
      </c>
      <c r="L60" s="72">
        <v>132400000</v>
      </c>
      <c r="M60" s="61"/>
      <c r="N60" s="61"/>
      <c r="O60" s="40">
        <f t="shared" si="1"/>
        <v>0</v>
      </c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20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41"/>
    </row>
    <row r="61" spans="1:60" ht="12.75" customHeight="1" x14ac:dyDescent="0.25">
      <c r="A61" s="162" t="s">
        <v>163</v>
      </c>
      <c r="B61" s="127"/>
      <c r="C61" s="127"/>
      <c r="D61" s="127"/>
      <c r="E61" s="127"/>
      <c r="F61" s="127"/>
      <c r="G61" s="209"/>
      <c r="H61" s="49"/>
      <c r="I61" s="49" t="s">
        <v>603</v>
      </c>
      <c r="J61" s="49"/>
      <c r="K61" s="66"/>
      <c r="L61" s="66"/>
      <c r="M61" s="49"/>
      <c r="N61" s="49"/>
      <c r="O61" s="50">
        <f t="shared" si="1"/>
        <v>94000000</v>
      </c>
      <c r="P61" s="50">
        <f>+P62</f>
        <v>0</v>
      </c>
      <c r="Q61" s="50">
        <f t="shared" ref="Q61:BB65" si="16">+Q62</f>
        <v>0</v>
      </c>
      <c r="R61" s="50">
        <f t="shared" si="16"/>
        <v>0</v>
      </c>
      <c r="S61" s="50">
        <f t="shared" si="16"/>
        <v>0</v>
      </c>
      <c r="T61" s="50">
        <f t="shared" si="16"/>
        <v>0</v>
      </c>
      <c r="U61" s="50">
        <f t="shared" si="16"/>
        <v>0</v>
      </c>
      <c r="V61" s="50">
        <f t="shared" si="16"/>
        <v>0</v>
      </c>
      <c r="W61" s="50">
        <f t="shared" si="16"/>
        <v>0</v>
      </c>
      <c r="X61" s="50">
        <f t="shared" si="16"/>
        <v>0</v>
      </c>
      <c r="Y61" s="50">
        <f t="shared" si="16"/>
        <v>0</v>
      </c>
      <c r="Z61" s="50">
        <f t="shared" si="16"/>
        <v>0</v>
      </c>
      <c r="AA61" s="50">
        <f t="shared" si="16"/>
        <v>0</v>
      </c>
      <c r="AB61" s="50">
        <f t="shared" si="16"/>
        <v>0</v>
      </c>
      <c r="AC61" s="50">
        <f t="shared" si="16"/>
        <v>0</v>
      </c>
      <c r="AD61" s="50">
        <f t="shared" si="16"/>
        <v>0</v>
      </c>
      <c r="AE61" s="50">
        <f t="shared" si="16"/>
        <v>0</v>
      </c>
      <c r="AF61" s="50">
        <f t="shared" si="16"/>
        <v>0</v>
      </c>
      <c r="AG61" s="50">
        <f t="shared" si="16"/>
        <v>0</v>
      </c>
      <c r="AH61" s="50">
        <f t="shared" si="16"/>
        <v>0</v>
      </c>
      <c r="AI61" s="50">
        <f t="shared" si="16"/>
        <v>0</v>
      </c>
      <c r="AJ61" s="50">
        <f t="shared" si="16"/>
        <v>0</v>
      </c>
      <c r="AK61" s="50">
        <f t="shared" si="16"/>
        <v>94000000</v>
      </c>
      <c r="AL61" s="50">
        <f t="shared" si="16"/>
        <v>0</v>
      </c>
      <c r="AM61" s="50">
        <f t="shared" si="16"/>
        <v>0</v>
      </c>
      <c r="AN61" s="50">
        <f t="shared" si="16"/>
        <v>0</v>
      </c>
      <c r="AO61" s="50">
        <f t="shared" si="16"/>
        <v>0</v>
      </c>
      <c r="AP61" s="50">
        <f t="shared" si="16"/>
        <v>0</v>
      </c>
      <c r="AQ61" s="50">
        <f t="shared" si="16"/>
        <v>0</v>
      </c>
      <c r="AR61" s="50">
        <f t="shared" si="16"/>
        <v>0</v>
      </c>
      <c r="AS61" s="50">
        <f t="shared" si="16"/>
        <v>0</v>
      </c>
      <c r="AT61" s="50">
        <f t="shared" si="16"/>
        <v>0</v>
      </c>
      <c r="AU61" s="50">
        <f t="shared" si="16"/>
        <v>0</v>
      </c>
      <c r="AV61" s="50">
        <f t="shared" si="16"/>
        <v>0</v>
      </c>
      <c r="AW61" s="50">
        <f t="shared" si="16"/>
        <v>0</v>
      </c>
      <c r="AX61" s="50">
        <f t="shared" si="16"/>
        <v>0</v>
      </c>
      <c r="AY61" s="50">
        <f t="shared" si="16"/>
        <v>0</v>
      </c>
      <c r="AZ61" s="50">
        <f t="shared" si="16"/>
        <v>0</v>
      </c>
      <c r="BA61" s="50">
        <f t="shared" si="16"/>
        <v>0</v>
      </c>
      <c r="BB61" s="50">
        <f t="shared" si="16"/>
        <v>0</v>
      </c>
    </row>
    <row r="62" spans="1:60" ht="12.75" customHeight="1" x14ac:dyDescent="0.25">
      <c r="A62" s="157" t="s">
        <v>163</v>
      </c>
      <c r="B62" s="157" t="s">
        <v>615</v>
      </c>
      <c r="C62" s="157"/>
      <c r="D62" s="157"/>
      <c r="E62" s="157"/>
      <c r="F62" s="157"/>
      <c r="G62" s="173"/>
      <c r="H62" s="18" t="s">
        <v>916</v>
      </c>
      <c r="I62" s="210" t="s">
        <v>604</v>
      </c>
      <c r="J62" s="18"/>
      <c r="K62" s="67"/>
      <c r="L62" s="67"/>
      <c r="M62" s="18"/>
      <c r="N62" s="18"/>
      <c r="O62" s="19">
        <f t="shared" si="1"/>
        <v>94000000</v>
      </c>
      <c r="P62" s="19">
        <f>+P63</f>
        <v>0</v>
      </c>
      <c r="Q62" s="19">
        <f t="shared" si="16"/>
        <v>0</v>
      </c>
      <c r="R62" s="19">
        <f t="shared" si="16"/>
        <v>0</v>
      </c>
      <c r="S62" s="19">
        <f t="shared" si="16"/>
        <v>0</v>
      </c>
      <c r="T62" s="19">
        <f t="shared" si="16"/>
        <v>0</v>
      </c>
      <c r="U62" s="19">
        <f t="shared" si="16"/>
        <v>0</v>
      </c>
      <c r="V62" s="19">
        <f t="shared" si="16"/>
        <v>0</v>
      </c>
      <c r="W62" s="19">
        <f t="shared" si="16"/>
        <v>0</v>
      </c>
      <c r="X62" s="19">
        <f t="shared" si="16"/>
        <v>0</v>
      </c>
      <c r="Y62" s="19">
        <f t="shared" si="16"/>
        <v>0</v>
      </c>
      <c r="Z62" s="19">
        <f t="shared" si="16"/>
        <v>0</v>
      </c>
      <c r="AA62" s="19">
        <f t="shared" si="16"/>
        <v>0</v>
      </c>
      <c r="AB62" s="19">
        <f t="shared" si="16"/>
        <v>0</v>
      </c>
      <c r="AC62" s="19">
        <f t="shared" si="16"/>
        <v>0</v>
      </c>
      <c r="AD62" s="19">
        <f t="shared" si="16"/>
        <v>0</v>
      </c>
      <c r="AE62" s="19">
        <f t="shared" si="16"/>
        <v>0</v>
      </c>
      <c r="AF62" s="19">
        <f t="shared" si="16"/>
        <v>0</v>
      </c>
      <c r="AG62" s="19">
        <f t="shared" si="16"/>
        <v>0</v>
      </c>
      <c r="AH62" s="19">
        <f t="shared" si="16"/>
        <v>0</v>
      </c>
      <c r="AI62" s="19">
        <f t="shared" si="16"/>
        <v>0</v>
      </c>
      <c r="AJ62" s="19">
        <f t="shared" si="16"/>
        <v>0</v>
      </c>
      <c r="AK62" s="19">
        <f t="shared" si="16"/>
        <v>94000000</v>
      </c>
      <c r="AL62" s="19">
        <f t="shared" si="16"/>
        <v>0</v>
      </c>
      <c r="AM62" s="19">
        <f t="shared" si="16"/>
        <v>0</v>
      </c>
      <c r="AN62" s="19">
        <f t="shared" si="16"/>
        <v>0</v>
      </c>
      <c r="AO62" s="19">
        <f t="shared" si="16"/>
        <v>0</v>
      </c>
      <c r="AP62" s="19">
        <f t="shared" si="16"/>
        <v>0</v>
      </c>
      <c r="AQ62" s="19">
        <f t="shared" si="16"/>
        <v>0</v>
      </c>
      <c r="AR62" s="19">
        <f t="shared" si="16"/>
        <v>0</v>
      </c>
      <c r="AS62" s="19">
        <f t="shared" si="16"/>
        <v>0</v>
      </c>
      <c r="AT62" s="19">
        <f t="shared" si="16"/>
        <v>0</v>
      </c>
      <c r="AU62" s="19">
        <f t="shared" si="16"/>
        <v>0</v>
      </c>
      <c r="AV62" s="19">
        <f t="shared" si="16"/>
        <v>0</v>
      </c>
      <c r="AW62" s="19">
        <f t="shared" si="16"/>
        <v>0</v>
      </c>
      <c r="AX62" s="19">
        <f t="shared" si="16"/>
        <v>0</v>
      </c>
      <c r="AY62" s="19">
        <f t="shared" si="16"/>
        <v>0</v>
      </c>
      <c r="AZ62" s="19">
        <f t="shared" si="16"/>
        <v>0</v>
      </c>
      <c r="BA62" s="19">
        <f t="shared" si="16"/>
        <v>0</v>
      </c>
      <c r="BB62" s="19">
        <f t="shared" si="16"/>
        <v>0</v>
      </c>
    </row>
    <row r="63" spans="1:60" ht="12.75" customHeight="1" x14ac:dyDescent="0.25">
      <c r="A63" s="157" t="s">
        <v>163</v>
      </c>
      <c r="B63" s="157" t="s">
        <v>615</v>
      </c>
      <c r="C63" s="157" t="s">
        <v>615</v>
      </c>
      <c r="D63" s="157"/>
      <c r="E63" s="157"/>
      <c r="F63" s="157"/>
      <c r="G63" s="173"/>
      <c r="H63" s="18" t="s">
        <v>916</v>
      </c>
      <c r="I63" s="210" t="s">
        <v>605</v>
      </c>
      <c r="J63" s="18"/>
      <c r="K63" s="67"/>
      <c r="L63" s="67"/>
      <c r="M63" s="18"/>
      <c r="N63" s="18"/>
      <c r="O63" s="19">
        <f t="shared" si="1"/>
        <v>94000000</v>
      </c>
      <c r="P63" s="19">
        <f>+P64</f>
        <v>0</v>
      </c>
      <c r="Q63" s="19">
        <f t="shared" si="16"/>
        <v>0</v>
      </c>
      <c r="R63" s="19">
        <f t="shared" si="16"/>
        <v>0</v>
      </c>
      <c r="S63" s="19">
        <f t="shared" si="16"/>
        <v>0</v>
      </c>
      <c r="T63" s="19">
        <f t="shared" si="16"/>
        <v>0</v>
      </c>
      <c r="U63" s="19">
        <f t="shared" si="16"/>
        <v>0</v>
      </c>
      <c r="V63" s="19">
        <f t="shared" si="16"/>
        <v>0</v>
      </c>
      <c r="W63" s="19">
        <f t="shared" si="16"/>
        <v>0</v>
      </c>
      <c r="X63" s="19">
        <f t="shared" si="16"/>
        <v>0</v>
      </c>
      <c r="Y63" s="19">
        <f t="shared" si="16"/>
        <v>0</v>
      </c>
      <c r="Z63" s="19">
        <f t="shared" si="16"/>
        <v>0</v>
      </c>
      <c r="AA63" s="19">
        <f t="shared" si="16"/>
        <v>0</v>
      </c>
      <c r="AB63" s="19">
        <f t="shared" si="16"/>
        <v>0</v>
      </c>
      <c r="AC63" s="19">
        <f t="shared" si="16"/>
        <v>0</v>
      </c>
      <c r="AD63" s="19">
        <f t="shared" si="16"/>
        <v>0</v>
      </c>
      <c r="AE63" s="19">
        <f t="shared" si="16"/>
        <v>0</v>
      </c>
      <c r="AF63" s="19">
        <f t="shared" si="16"/>
        <v>0</v>
      </c>
      <c r="AG63" s="19">
        <f t="shared" si="16"/>
        <v>0</v>
      </c>
      <c r="AH63" s="19">
        <f t="shared" si="16"/>
        <v>0</v>
      </c>
      <c r="AI63" s="19">
        <f t="shared" si="16"/>
        <v>0</v>
      </c>
      <c r="AJ63" s="19">
        <f t="shared" si="16"/>
        <v>0</v>
      </c>
      <c r="AK63" s="19">
        <f t="shared" si="16"/>
        <v>94000000</v>
      </c>
      <c r="AL63" s="19">
        <f t="shared" si="16"/>
        <v>0</v>
      </c>
      <c r="AM63" s="19">
        <f t="shared" si="16"/>
        <v>0</v>
      </c>
      <c r="AN63" s="19">
        <f t="shared" si="16"/>
        <v>0</v>
      </c>
      <c r="AO63" s="19">
        <f t="shared" si="16"/>
        <v>0</v>
      </c>
      <c r="AP63" s="19">
        <f t="shared" si="16"/>
        <v>0</v>
      </c>
      <c r="AQ63" s="19">
        <f t="shared" si="16"/>
        <v>0</v>
      </c>
      <c r="AR63" s="19">
        <f t="shared" si="16"/>
        <v>0</v>
      </c>
      <c r="AS63" s="19">
        <f t="shared" si="16"/>
        <v>0</v>
      </c>
      <c r="AT63" s="19">
        <f t="shared" si="16"/>
        <v>0</v>
      </c>
      <c r="AU63" s="19">
        <f t="shared" si="16"/>
        <v>0</v>
      </c>
      <c r="AV63" s="19">
        <f t="shared" si="16"/>
        <v>0</v>
      </c>
      <c r="AW63" s="19">
        <f t="shared" si="16"/>
        <v>0</v>
      </c>
      <c r="AX63" s="19">
        <f t="shared" si="16"/>
        <v>0</v>
      </c>
      <c r="AY63" s="19">
        <f t="shared" si="16"/>
        <v>0</v>
      </c>
      <c r="AZ63" s="19">
        <f t="shared" si="16"/>
        <v>0</v>
      </c>
      <c r="BA63" s="19">
        <f t="shared" si="16"/>
        <v>0</v>
      </c>
      <c r="BB63" s="19">
        <f t="shared" si="16"/>
        <v>0</v>
      </c>
    </row>
    <row r="64" spans="1:60" ht="12.75" customHeight="1" x14ac:dyDescent="0.25">
      <c r="A64" s="157" t="s">
        <v>163</v>
      </c>
      <c r="B64" s="157" t="s">
        <v>615</v>
      </c>
      <c r="C64" s="157" t="s">
        <v>615</v>
      </c>
      <c r="D64" s="157" t="s">
        <v>614</v>
      </c>
      <c r="E64" s="157"/>
      <c r="F64" s="157"/>
      <c r="G64" s="173"/>
      <c r="H64" s="18" t="s">
        <v>916</v>
      </c>
      <c r="I64" s="210" t="s">
        <v>606</v>
      </c>
      <c r="J64" s="18"/>
      <c r="K64" s="67"/>
      <c r="L64" s="67"/>
      <c r="M64" s="18"/>
      <c r="N64" s="18"/>
      <c r="O64" s="19">
        <f t="shared" si="1"/>
        <v>94000000</v>
      </c>
      <c r="P64" s="19">
        <f>+P65</f>
        <v>0</v>
      </c>
      <c r="Q64" s="19">
        <f t="shared" si="16"/>
        <v>0</v>
      </c>
      <c r="R64" s="19">
        <f t="shared" si="16"/>
        <v>0</v>
      </c>
      <c r="S64" s="19">
        <f t="shared" si="16"/>
        <v>0</v>
      </c>
      <c r="T64" s="19">
        <f t="shared" si="16"/>
        <v>0</v>
      </c>
      <c r="U64" s="19">
        <f t="shared" si="16"/>
        <v>0</v>
      </c>
      <c r="V64" s="19">
        <f t="shared" si="16"/>
        <v>0</v>
      </c>
      <c r="W64" s="19">
        <f t="shared" si="16"/>
        <v>0</v>
      </c>
      <c r="X64" s="19">
        <f t="shared" si="16"/>
        <v>0</v>
      </c>
      <c r="Y64" s="19">
        <f t="shared" si="16"/>
        <v>0</v>
      </c>
      <c r="Z64" s="19">
        <f t="shared" si="16"/>
        <v>0</v>
      </c>
      <c r="AA64" s="19">
        <f t="shared" si="16"/>
        <v>0</v>
      </c>
      <c r="AB64" s="19">
        <f t="shared" si="16"/>
        <v>0</v>
      </c>
      <c r="AC64" s="19">
        <f t="shared" si="16"/>
        <v>0</v>
      </c>
      <c r="AD64" s="19">
        <f t="shared" si="16"/>
        <v>0</v>
      </c>
      <c r="AE64" s="19">
        <f t="shared" si="16"/>
        <v>0</v>
      </c>
      <c r="AF64" s="19">
        <f t="shared" si="16"/>
        <v>0</v>
      </c>
      <c r="AG64" s="19">
        <f t="shared" si="16"/>
        <v>0</v>
      </c>
      <c r="AH64" s="19">
        <f t="shared" si="16"/>
        <v>0</v>
      </c>
      <c r="AI64" s="19">
        <f t="shared" si="16"/>
        <v>0</v>
      </c>
      <c r="AJ64" s="19">
        <f t="shared" si="16"/>
        <v>0</v>
      </c>
      <c r="AK64" s="19">
        <f t="shared" si="16"/>
        <v>94000000</v>
      </c>
      <c r="AL64" s="19">
        <f t="shared" si="16"/>
        <v>0</v>
      </c>
      <c r="AM64" s="19">
        <f t="shared" si="16"/>
        <v>0</v>
      </c>
      <c r="AN64" s="19">
        <f t="shared" si="16"/>
        <v>0</v>
      </c>
      <c r="AO64" s="19">
        <f t="shared" si="16"/>
        <v>0</v>
      </c>
      <c r="AP64" s="19">
        <f t="shared" si="16"/>
        <v>0</v>
      </c>
      <c r="AQ64" s="19">
        <f t="shared" si="16"/>
        <v>0</v>
      </c>
      <c r="AR64" s="19">
        <f t="shared" si="16"/>
        <v>0</v>
      </c>
      <c r="AS64" s="19">
        <f t="shared" si="16"/>
        <v>0</v>
      </c>
      <c r="AT64" s="19">
        <f t="shared" si="16"/>
        <v>0</v>
      </c>
      <c r="AU64" s="19">
        <f t="shared" si="16"/>
        <v>0</v>
      </c>
      <c r="AV64" s="19">
        <f t="shared" si="16"/>
        <v>0</v>
      </c>
      <c r="AW64" s="19">
        <f t="shared" si="16"/>
        <v>0</v>
      </c>
      <c r="AX64" s="19">
        <f t="shared" si="16"/>
        <v>0</v>
      </c>
      <c r="AY64" s="19">
        <f t="shared" si="16"/>
        <v>0</v>
      </c>
      <c r="AZ64" s="19">
        <f t="shared" si="16"/>
        <v>0</v>
      </c>
      <c r="BA64" s="19">
        <f t="shared" si="16"/>
        <v>0</v>
      </c>
      <c r="BB64" s="19">
        <f t="shared" si="16"/>
        <v>0</v>
      </c>
    </row>
    <row r="65" spans="1:60" ht="12.75" customHeight="1" x14ac:dyDescent="0.25">
      <c r="A65" s="157" t="s">
        <v>163</v>
      </c>
      <c r="B65" s="157" t="s">
        <v>615</v>
      </c>
      <c r="C65" s="157" t="s">
        <v>615</v>
      </c>
      <c r="D65" s="157" t="s">
        <v>614</v>
      </c>
      <c r="E65" s="157" t="s">
        <v>34</v>
      </c>
      <c r="F65" s="157"/>
      <c r="G65" s="173"/>
      <c r="H65" s="18" t="s">
        <v>916</v>
      </c>
      <c r="I65" s="210" t="s">
        <v>570</v>
      </c>
      <c r="J65" s="18"/>
      <c r="K65" s="67"/>
      <c r="L65" s="67"/>
      <c r="M65" s="18"/>
      <c r="N65" s="18"/>
      <c r="O65" s="19">
        <f t="shared" si="1"/>
        <v>94000000</v>
      </c>
      <c r="P65" s="19">
        <f>+P66</f>
        <v>0</v>
      </c>
      <c r="Q65" s="19">
        <f t="shared" ref="Q65:AJ65" si="17">+Q66</f>
        <v>0</v>
      </c>
      <c r="R65" s="19">
        <f t="shared" si="17"/>
        <v>0</v>
      </c>
      <c r="S65" s="19">
        <f t="shared" si="17"/>
        <v>0</v>
      </c>
      <c r="T65" s="19">
        <f t="shared" si="17"/>
        <v>0</v>
      </c>
      <c r="U65" s="19">
        <f t="shared" si="17"/>
        <v>0</v>
      </c>
      <c r="V65" s="19">
        <f t="shared" si="17"/>
        <v>0</v>
      </c>
      <c r="W65" s="19">
        <f t="shared" si="17"/>
        <v>0</v>
      </c>
      <c r="X65" s="19">
        <f t="shared" si="17"/>
        <v>0</v>
      </c>
      <c r="Y65" s="19">
        <f t="shared" si="17"/>
        <v>0</v>
      </c>
      <c r="Z65" s="19">
        <f t="shared" si="17"/>
        <v>0</v>
      </c>
      <c r="AA65" s="19">
        <f t="shared" si="17"/>
        <v>0</v>
      </c>
      <c r="AB65" s="19">
        <f t="shared" si="17"/>
        <v>0</v>
      </c>
      <c r="AC65" s="19">
        <f t="shared" si="17"/>
        <v>0</v>
      </c>
      <c r="AD65" s="19">
        <f t="shared" si="17"/>
        <v>0</v>
      </c>
      <c r="AE65" s="19">
        <f t="shared" si="17"/>
        <v>0</v>
      </c>
      <c r="AF65" s="19">
        <f t="shared" si="17"/>
        <v>0</v>
      </c>
      <c r="AG65" s="19">
        <f t="shared" si="17"/>
        <v>0</v>
      </c>
      <c r="AH65" s="19">
        <f t="shared" si="17"/>
        <v>0</v>
      </c>
      <c r="AI65" s="19">
        <f t="shared" si="17"/>
        <v>0</v>
      </c>
      <c r="AJ65" s="19">
        <f t="shared" si="17"/>
        <v>0</v>
      </c>
      <c r="AK65" s="19">
        <f t="shared" si="16"/>
        <v>94000000</v>
      </c>
      <c r="AL65" s="19">
        <f t="shared" si="16"/>
        <v>0</v>
      </c>
      <c r="AM65" s="19">
        <f t="shared" si="16"/>
        <v>0</v>
      </c>
      <c r="AN65" s="19">
        <f t="shared" si="16"/>
        <v>0</v>
      </c>
      <c r="AO65" s="19">
        <f t="shared" si="16"/>
        <v>0</v>
      </c>
      <c r="AP65" s="19">
        <f t="shared" si="16"/>
        <v>0</v>
      </c>
      <c r="AQ65" s="19">
        <f t="shared" si="16"/>
        <v>0</v>
      </c>
      <c r="AR65" s="19">
        <f t="shared" si="16"/>
        <v>0</v>
      </c>
      <c r="AS65" s="19">
        <f t="shared" si="16"/>
        <v>0</v>
      </c>
      <c r="AT65" s="19">
        <f t="shared" si="16"/>
        <v>0</v>
      </c>
      <c r="AU65" s="19">
        <f t="shared" si="16"/>
        <v>0</v>
      </c>
      <c r="AV65" s="19">
        <f t="shared" si="16"/>
        <v>0</v>
      </c>
      <c r="AW65" s="19">
        <f t="shared" si="16"/>
        <v>0</v>
      </c>
      <c r="AX65" s="19">
        <f t="shared" si="16"/>
        <v>0</v>
      </c>
      <c r="AY65" s="19">
        <f t="shared" si="16"/>
        <v>0</v>
      </c>
      <c r="AZ65" s="19">
        <f t="shared" si="16"/>
        <v>0</v>
      </c>
      <c r="BA65" s="19">
        <f t="shared" si="16"/>
        <v>0</v>
      </c>
      <c r="BB65" s="19">
        <f t="shared" si="16"/>
        <v>0</v>
      </c>
    </row>
    <row r="66" spans="1:60" ht="22.5" customHeight="1" x14ac:dyDescent="0.25">
      <c r="A66" s="157" t="s">
        <v>163</v>
      </c>
      <c r="B66" s="157" t="s">
        <v>615</v>
      </c>
      <c r="C66" s="157" t="s">
        <v>615</v>
      </c>
      <c r="D66" s="157" t="s">
        <v>614</v>
      </c>
      <c r="E66" s="157" t="s">
        <v>34</v>
      </c>
      <c r="F66" s="259" t="s">
        <v>627</v>
      </c>
      <c r="G66" s="173"/>
      <c r="H66" s="18" t="s">
        <v>916</v>
      </c>
      <c r="I66" s="210" t="s">
        <v>607</v>
      </c>
      <c r="J66" s="18"/>
      <c r="K66" s="67"/>
      <c r="L66" s="67"/>
      <c r="M66" s="18"/>
      <c r="N66" s="133">
        <v>94000000</v>
      </c>
      <c r="O66" s="131">
        <f t="shared" si="1"/>
        <v>94000000</v>
      </c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20">
        <v>94000000</v>
      </c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41"/>
      <c r="BH66" s="129">
        <f>+N66-O66</f>
        <v>0</v>
      </c>
    </row>
    <row r="67" spans="1:60" ht="25.5" customHeight="1" x14ac:dyDescent="0.25">
      <c r="A67" s="157"/>
      <c r="B67" s="157"/>
      <c r="C67" s="157"/>
      <c r="D67" s="157"/>
      <c r="E67" s="157"/>
      <c r="F67" s="157"/>
      <c r="G67" s="173"/>
      <c r="H67" s="18"/>
      <c r="I67" s="210"/>
      <c r="J67" s="18"/>
      <c r="K67" s="75" t="s">
        <v>964</v>
      </c>
      <c r="L67" s="200">
        <v>94000000</v>
      </c>
      <c r="M67" s="17"/>
      <c r="N67" s="17"/>
      <c r="O67" s="40">
        <f t="shared" ref="O67:O130" si="18">+SUM(P67:BA67)</f>
        <v>94000000</v>
      </c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20">
        <v>94000000</v>
      </c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41"/>
    </row>
    <row r="68" spans="1:60" ht="12.75" customHeight="1" x14ac:dyDescent="0.25">
      <c r="A68" s="162" t="s">
        <v>46</v>
      </c>
      <c r="B68" s="127"/>
      <c r="C68" s="127"/>
      <c r="D68" s="127"/>
      <c r="E68" s="127"/>
      <c r="F68" s="127"/>
      <c r="G68" s="209"/>
      <c r="H68" s="49"/>
      <c r="I68" s="49" t="s">
        <v>608</v>
      </c>
      <c r="J68" s="49"/>
      <c r="K68" s="66"/>
      <c r="L68" s="66"/>
      <c r="M68" s="49"/>
      <c r="N68" s="49"/>
      <c r="O68" s="50">
        <f t="shared" si="18"/>
        <v>45166553214.449997</v>
      </c>
      <c r="P68" s="50">
        <f>+P69</f>
        <v>0</v>
      </c>
      <c r="Q68" s="50">
        <f t="shared" ref="Q68:BB70" si="19">+Q69</f>
        <v>0</v>
      </c>
      <c r="R68" s="50">
        <f t="shared" si="19"/>
        <v>0</v>
      </c>
      <c r="S68" s="50">
        <f t="shared" si="19"/>
        <v>0</v>
      </c>
      <c r="T68" s="50">
        <f t="shared" si="19"/>
        <v>0</v>
      </c>
      <c r="U68" s="50">
        <f t="shared" si="19"/>
        <v>0</v>
      </c>
      <c r="V68" s="50">
        <f t="shared" si="19"/>
        <v>0</v>
      </c>
      <c r="W68" s="50">
        <f t="shared" si="19"/>
        <v>0</v>
      </c>
      <c r="X68" s="50">
        <f t="shared" si="19"/>
        <v>0</v>
      </c>
      <c r="Y68" s="50">
        <f t="shared" si="19"/>
        <v>0</v>
      </c>
      <c r="Z68" s="50">
        <f t="shared" si="19"/>
        <v>0</v>
      </c>
      <c r="AA68" s="50">
        <f t="shared" si="19"/>
        <v>0</v>
      </c>
      <c r="AB68" s="50">
        <f t="shared" si="19"/>
        <v>0</v>
      </c>
      <c r="AC68" s="50">
        <f t="shared" si="19"/>
        <v>0</v>
      </c>
      <c r="AD68" s="50">
        <f t="shared" si="19"/>
        <v>0</v>
      </c>
      <c r="AE68" s="50">
        <f t="shared" si="19"/>
        <v>0</v>
      </c>
      <c r="AF68" s="50">
        <f t="shared" si="19"/>
        <v>0</v>
      </c>
      <c r="AG68" s="50">
        <f t="shared" si="19"/>
        <v>0</v>
      </c>
      <c r="AH68" s="50">
        <f t="shared" si="19"/>
        <v>0</v>
      </c>
      <c r="AI68" s="50">
        <f t="shared" si="19"/>
        <v>0</v>
      </c>
      <c r="AJ68" s="50">
        <f t="shared" si="19"/>
        <v>0</v>
      </c>
      <c r="AK68" s="50">
        <f t="shared" si="19"/>
        <v>0</v>
      </c>
      <c r="AL68" s="50">
        <f t="shared" si="19"/>
        <v>0</v>
      </c>
      <c r="AM68" s="50">
        <f t="shared" si="19"/>
        <v>0</v>
      </c>
      <c r="AN68" s="50">
        <f t="shared" si="19"/>
        <v>0</v>
      </c>
      <c r="AO68" s="50">
        <f t="shared" si="19"/>
        <v>0</v>
      </c>
      <c r="AP68" s="50">
        <f t="shared" si="19"/>
        <v>0</v>
      </c>
      <c r="AQ68" s="50">
        <f t="shared" si="19"/>
        <v>0</v>
      </c>
      <c r="AR68" s="50">
        <f t="shared" si="19"/>
        <v>0</v>
      </c>
      <c r="AS68" s="50">
        <f t="shared" si="19"/>
        <v>0</v>
      </c>
      <c r="AT68" s="50">
        <f t="shared" si="19"/>
        <v>0</v>
      </c>
      <c r="AU68" s="50">
        <f t="shared" si="19"/>
        <v>0</v>
      </c>
      <c r="AV68" s="50">
        <f t="shared" si="19"/>
        <v>0</v>
      </c>
      <c r="AW68" s="50">
        <f t="shared" si="19"/>
        <v>0</v>
      </c>
      <c r="AX68" s="50">
        <f t="shared" si="19"/>
        <v>45166553214.449997</v>
      </c>
      <c r="AY68" s="50">
        <f t="shared" si="19"/>
        <v>0</v>
      </c>
      <c r="AZ68" s="50">
        <f t="shared" si="19"/>
        <v>0</v>
      </c>
      <c r="BA68" s="50">
        <f t="shared" si="19"/>
        <v>0</v>
      </c>
      <c r="BB68" s="50">
        <f t="shared" si="19"/>
        <v>0</v>
      </c>
    </row>
    <row r="69" spans="1:60" ht="12.75" customHeight="1" x14ac:dyDescent="0.25">
      <c r="A69" s="157" t="s">
        <v>46</v>
      </c>
      <c r="B69" s="157" t="s">
        <v>614</v>
      </c>
      <c r="C69" s="157"/>
      <c r="D69" s="157"/>
      <c r="E69" s="157"/>
      <c r="F69" s="157"/>
      <c r="G69" s="173"/>
      <c r="H69" s="18" t="s">
        <v>916</v>
      </c>
      <c r="I69" s="210" t="s">
        <v>596</v>
      </c>
      <c r="J69" s="18"/>
      <c r="K69" s="67"/>
      <c r="L69" s="67"/>
      <c r="M69" s="18"/>
      <c r="N69" s="18"/>
      <c r="O69" s="19">
        <f t="shared" si="18"/>
        <v>45166553214.449997</v>
      </c>
      <c r="P69" s="19">
        <f>+P70</f>
        <v>0</v>
      </c>
      <c r="Q69" s="19">
        <f t="shared" si="19"/>
        <v>0</v>
      </c>
      <c r="R69" s="19">
        <f t="shared" si="19"/>
        <v>0</v>
      </c>
      <c r="S69" s="19">
        <f t="shared" si="19"/>
        <v>0</v>
      </c>
      <c r="T69" s="19">
        <f t="shared" si="19"/>
        <v>0</v>
      </c>
      <c r="U69" s="19">
        <f t="shared" si="19"/>
        <v>0</v>
      </c>
      <c r="V69" s="19">
        <f t="shared" si="19"/>
        <v>0</v>
      </c>
      <c r="W69" s="19">
        <f t="shared" si="19"/>
        <v>0</v>
      </c>
      <c r="X69" s="19">
        <f t="shared" si="19"/>
        <v>0</v>
      </c>
      <c r="Y69" s="19">
        <f t="shared" si="19"/>
        <v>0</v>
      </c>
      <c r="Z69" s="19">
        <f t="shared" si="19"/>
        <v>0</v>
      </c>
      <c r="AA69" s="19">
        <f t="shared" si="19"/>
        <v>0</v>
      </c>
      <c r="AB69" s="19">
        <f t="shared" si="19"/>
        <v>0</v>
      </c>
      <c r="AC69" s="19">
        <f t="shared" si="19"/>
        <v>0</v>
      </c>
      <c r="AD69" s="19">
        <f t="shared" si="19"/>
        <v>0</v>
      </c>
      <c r="AE69" s="19">
        <f t="shared" si="19"/>
        <v>0</v>
      </c>
      <c r="AF69" s="19">
        <f t="shared" si="19"/>
        <v>0</v>
      </c>
      <c r="AG69" s="19">
        <f t="shared" si="19"/>
        <v>0</v>
      </c>
      <c r="AH69" s="19">
        <f t="shared" si="19"/>
        <v>0</v>
      </c>
      <c r="AI69" s="19">
        <f t="shared" si="19"/>
        <v>0</v>
      </c>
      <c r="AJ69" s="19">
        <f t="shared" si="19"/>
        <v>0</v>
      </c>
      <c r="AK69" s="19">
        <f t="shared" si="19"/>
        <v>0</v>
      </c>
      <c r="AL69" s="19">
        <f t="shared" si="19"/>
        <v>0</v>
      </c>
      <c r="AM69" s="19">
        <f t="shared" si="19"/>
        <v>0</v>
      </c>
      <c r="AN69" s="19">
        <f t="shared" si="19"/>
        <v>0</v>
      </c>
      <c r="AO69" s="19">
        <f t="shared" si="19"/>
        <v>0</v>
      </c>
      <c r="AP69" s="19">
        <f t="shared" si="19"/>
        <v>0</v>
      </c>
      <c r="AQ69" s="19">
        <f t="shared" si="19"/>
        <v>0</v>
      </c>
      <c r="AR69" s="19">
        <f t="shared" si="19"/>
        <v>0</v>
      </c>
      <c r="AS69" s="19">
        <f t="shared" si="19"/>
        <v>0</v>
      </c>
      <c r="AT69" s="19">
        <f t="shared" si="19"/>
        <v>0</v>
      </c>
      <c r="AU69" s="19">
        <f t="shared" si="19"/>
        <v>0</v>
      </c>
      <c r="AV69" s="19">
        <f t="shared" si="19"/>
        <v>0</v>
      </c>
      <c r="AW69" s="19">
        <f t="shared" si="19"/>
        <v>0</v>
      </c>
      <c r="AX69" s="19">
        <f t="shared" si="19"/>
        <v>45166553214.449997</v>
      </c>
      <c r="AY69" s="19">
        <f t="shared" si="19"/>
        <v>0</v>
      </c>
      <c r="AZ69" s="19">
        <f t="shared" si="19"/>
        <v>0</v>
      </c>
      <c r="BA69" s="19">
        <f t="shared" si="19"/>
        <v>0</v>
      </c>
      <c r="BB69" s="19">
        <f t="shared" si="19"/>
        <v>0</v>
      </c>
    </row>
    <row r="70" spans="1:60" ht="12.75" customHeight="1" x14ac:dyDescent="0.25">
      <c r="A70" s="157" t="s">
        <v>46</v>
      </c>
      <c r="B70" s="157" t="s">
        <v>614</v>
      </c>
      <c r="C70" s="157" t="s">
        <v>618</v>
      </c>
      <c r="D70" s="157"/>
      <c r="E70" s="157"/>
      <c r="F70" s="157"/>
      <c r="G70" s="173"/>
      <c r="H70" s="18" t="s">
        <v>916</v>
      </c>
      <c r="I70" s="210" t="s">
        <v>597</v>
      </c>
      <c r="J70" s="18"/>
      <c r="K70" s="67"/>
      <c r="L70" s="67"/>
      <c r="M70" s="18"/>
      <c r="N70" s="18"/>
      <c r="O70" s="19">
        <f t="shared" si="18"/>
        <v>45166553214.449997</v>
      </c>
      <c r="P70" s="19">
        <f>+P71</f>
        <v>0</v>
      </c>
      <c r="Q70" s="19">
        <f t="shared" si="19"/>
        <v>0</v>
      </c>
      <c r="R70" s="19">
        <f t="shared" si="19"/>
        <v>0</v>
      </c>
      <c r="S70" s="19">
        <f t="shared" si="19"/>
        <v>0</v>
      </c>
      <c r="T70" s="19">
        <f t="shared" si="19"/>
        <v>0</v>
      </c>
      <c r="U70" s="19">
        <f t="shared" si="19"/>
        <v>0</v>
      </c>
      <c r="V70" s="19">
        <f t="shared" si="19"/>
        <v>0</v>
      </c>
      <c r="W70" s="19">
        <f t="shared" si="19"/>
        <v>0</v>
      </c>
      <c r="X70" s="19">
        <f t="shared" si="19"/>
        <v>0</v>
      </c>
      <c r="Y70" s="19">
        <f t="shared" si="19"/>
        <v>0</v>
      </c>
      <c r="Z70" s="19">
        <f t="shared" si="19"/>
        <v>0</v>
      </c>
      <c r="AA70" s="19">
        <f t="shared" si="19"/>
        <v>0</v>
      </c>
      <c r="AB70" s="19">
        <f t="shared" si="19"/>
        <v>0</v>
      </c>
      <c r="AC70" s="19">
        <f t="shared" si="19"/>
        <v>0</v>
      </c>
      <c r="AD70" s="19">
        <f t="shared" si="19"/>
        <v>0</v>
      </c>
      <c r="AE70" s="19">
        <f t="shared" si="19"/>
        <v>0</v>
      </c>
      <c r="AF70" s="19">
        <f t="shared" si="19"/>
        <v>0</v>
      </c>
      <c r="AG70" s="19">
        <f t="shared" si="19"/>
        <v>0</v>
      </c>
      <c r="AH70" s="19">
        <f t="shared" si="19"/>
        <v>0</v>
      </c>
      <c r="AI70" s="19">
        <f t="shared" si="19"/>
        <v>0</v>
      </c>
      <c r="AJ70" s="19">
        <f t="shared" si="19"/>
        <v>0</v>
      </c>
      <c r="AK70" s="19">
        <f t="shared" si="19"/>
        <v>0</v>
      </c>
      <c r="AL70" s="19">
        <f t="shared" si="19"/>
        <v>0</v>
      </c>
      <c r="AM70" s="19">
        <f t="shared" si="19"/>
        <v>0</v>
      </c>
      <c r="AN70" s="19">
        <f t="shared" si="19"/>
        <v>0</v>
      </c>
      <c r="AO70" s="19">
        <f t="shared" si="19"/>
        <v>0</v>
      </c>
      <c r="AP70" s="19">
        <f t="shared" si="19"/>
        <v>0</v>
      </c>
      <c r="AQ70" s="19">
        <f t="shared" si="19"/>
        <v>0</v>
      </c>
      <c r="AR70" s="19">
        <f t="shared" si="19"/>
        <v>0</v>
      </c>
      <c r="AS70" s="19">
        <f t="shared" si="19"/>
        <v>0</v>
      </c>
      <c r="AT70" s="19">
        <f t="shared" si="19"/>
        <v>0</v>
      </c>
      <c r="AU70" s="19">
        <f t="shared" si="19"/>
        <v>0</v>
      </c>
      <c r="AV70" s="19">
        <f t="shared" si="19"/>
        <v>0</v>
      </c>
      <c r="AW70" s="19">
        <f t="shared" si="19"/>
        <v>0</v>
      </c>
      <c r="AX70" s="19">
        <f t="shared" si="19"/>
        <v>45166553214.449997</v>
      </c>
      <c r="AY70" s="19">
        <f t="shared" si="19"/>
        <v>0</v>
      </c>
      <c r="AZ70" s="19">
        <f t="shared" si="19"/>
        <v>0</v>
      </c>
      <c r="BA70" s="19">
        <f t="shared" si="19"/>
        <v>0</v>
      </c>
      <c r="BB70" s="19">
        <f t="shared" si="19"/>
        <v>0</v>
      </c>
    </row>
    <row r="71" spans="1:60" ht="12.75" customHeight="1" x14ac:dyDescent="0.25">
      <c r="A71" s="157" t="s">
        <v>46</v>
      </c>
      <c r="B71" s="157" t="s">
        <v>614</v>
      </c>
      <c r="C71" s="157" t="s">
        <v>618</v>
      </c>
      <c r="D71" s="157" t="s">
        <v>615</v>
      </c>
      <c r="E71" s="157"/>
      <c r="F71" s="157"/>
      <c r="G71" s="173"/>
      <c r="H71" s="18" t="s">
        <v>916</v>
      </c>
      <c r="I71" s="210" t="s">
        <v>571</v>
      </c>
      <c r="J71" s="18"/>
      <c r="K71" s="67"/>
      <c r="L71" s="67"/>
      <c r="M71" s="18"/>
      <c r="N71" s="18"/>
      <c r="O71" s="19">
        <f t="shared" si="18"/>
        <v>45166553214.449997</v>
      </c>
      <c r="P71" s="19">
        <f t="shared" ref="P71:BB71" si="20">+P72+P79</f>
        <v>0</v>
      </c>
      <c r="Q71" s="19">
        <f t="shared" si="20"/>
        <v>0</v>
      </c>
      <c r="R71" s="19">
        <f t="shared" si="20"/>
        <v>0</v>
      </c>
      <c r="S71" s="19">
        <f t="shared" si="20"/>
        <v>0</v>
      </c>
      <c r="T71" s="19">
        <f t="shared" si="20"/>
        <v>0</v>
      </c>
      <c r="U71" s="19">
        <f t="shared" si="20"/>
        <v>0</v>
      </c>
      <c r="V71" s="19">
        <f t="shared" si="20"/>
        <v>0</v>
      </c>
      <c r="W71" s="19">
        <f t="shared" si="20"/>
        <v>0</v>
      </c>
      <c r="X71" s="19">
        <f t="shared" si="20"/>
        <v>0</v>
      </c>
      <c r="Y71" s="19">
        <f t="shared" si="20"/>
        <v>0</v>
      </c>
      <c r="Z71" s="19">
        <f t="shared" si="20"/>
        <v>0</v>
      </c>
      <c r="AA71" s="19">
        <f t="shared" si="20"/>
        <v>0</v>
      </c>
      <c r="AB71" s="19">
        <f t="shared" si="20"/>
        <v>0</v>
      </c>
      <c r="AC71" s="19">
        <f t="shared" si="20"/>
        <v>0</v>
      </c>
      <c r="AD71" s="19">
        <f t="shared" si="20"/>
        <v>0</v>
      </c>
      <c r="AE71" s="19">
        <f t="shared" si="20"/>
        <v>0</v>
      </c>
      <c r="AF71" s="19">
        <f t="shared" si="20"/>
        <v>0</v>
      </c>
      <c r="AG71" s="19">
        <f t="shared" si="20"/>
        <v>0</v>
      </c>
      <c r="AH71" s="19">
        <f t="shared" si="20"/>
        <v>0</v>
      </c>
      <c r="AI71" s="19">
        <f t="shared" si="20"/>
        <v>0</v>
      </c>
      <c r="AJ71" s="19">
        <f t="shared" si="20"/>
        <v>0</v>
      </c>
      <c r="AK71" s="19">
        <f t="shared" si="20"/>
        <v>0</v>
      </c>
      <c r="AL71" s="19">
        <f t="shared" si="20"/>
        <v>0</v>
      </c>
      <c r="AM71" s="19">
        <f t="shared" si="20"/>
        <v>0</v>
      </c>
      <c r="AN71" s="19">
        <f t="shared" si="20"/>
        <v>0</v>
      </c>
      <c r="AO71" s="19">
        <f t="shared" si="20"/>
        <v>0</v>
      </c>
      <c r="AP71" s="19">
        <f t="shared" si="20"/>
        <v>0</v>
      </c>
      <c r="AQ71" s="19">
        <f t="shared" si="20"/>
        <v>0</v>
      </c>
      <c r="AR71" s="19">
        <f t="shared" si="20"/>
        <v>0</v>
      </c>
      <c r="AS71" s="19">
        <f t="shared" si="20"/>
        <v>0</v>
      </c>
      <c r="AT71" s="19">
        <f t="shared" si="20"/>
        <v>0</v>
      </c>
      <c r="AU71" s="19">
        <f t="shared" si="20"/>
        <v>0</v>
      </c>
      <c r="AV71" s="19">
        <f t="shared" si="20"/>
        <v>0</v>
      </c>
      <c r="AW71" s="19">
        <f t="shared" si="20"/>
        <v>0</v>
      </c>
      <c r="AX71" s="19">
        <f t="shared" si="20"/>
        <v>45166553214.449997</v>
      </c>
      <c r="AY71" s="19">
        <f t="shared" si="20"/>
        <v>0</v>
      </c>
      <c r="AZ71" s="19">
        <f t="shared" si="20"/>
        <v>0</v>
      </c>
      <c r="BA71" s="19">
        <f t="shared" si="20"/>
        <v>0</v>
      </c>
      <c r="BB71" s="19">
        <f t="shared" si="20"/>
        <v>0</v>
      </c>
    </row>
    <row r="72" spans="1:60" ht="12.75" customHeight="1" x14ac:dyDescent="0.25">
      <c r="A72" s="157" t="s">
        <v>46</v>
      </c>
      <c r="B72" s="157" t="s">
        <v>614</v>
      </c>
      <c r="C72" s="157" t="s">
        <v>618</v>
      </c>
      <c r="D72" s="157" t="s">
        <v>615</v>
      </c>
      <c r="E72" s="157" t="s">
        <v>36</v>
      </c>
      <c r="F72" s="157"/>
      <c r="G72" s="173"/>
      <c r="H72" s="18" t="s">
        <v>916</v>
      </c>
      <c r="I72" s="210" t="s">
        <v>572</v>
      </c>
      <c r="J72" s="18"/>
      <c r="K72" s="67"/>
      <c r="L72" s="67"/>
      <c r="M72" s="18"/>
      <c r="N72" s="18"/>
      <c r="O72" s="19">
        <f t="shared" si="18"/>
        <v>743794072</v>
      </c>
      <c r="P72" s="19">
        <f>P73+P75+P77</f>
        <v>0</v>
      </c>
      <c r="Q72" s="19">
        <f t="shared" ref="Q72:BB72" si="21">Q73+Q75+Q77</f>
        <v>0</v>
      </c>
      <c r="R72" s="19">
        <f t="shared" si="21"/>
        <v>0</v>
      </c>
      <c r="S72" s="19">
        <f t="shared" si="21"/>
        <v>0</v>
      </c>
      <c r="T72" s="19">
        <f t="shared" si="21"/>
        <v>0</v>
      </c>
      <c r="U72" s="19">
        <f t="shared" si="21"/>
        <v>0</v>
      </c>
      <c r="V72" s="19">
        <f t="shared" si="21"/>
        <v>0</v>
      </c>
      <c r="W72" s="19">
        <f t="shared" si="21"/>
        <v>0</v>
      </c>
      <c r="X72" s="19">
        <f t="shared" si="21"/>
        <v>0</v>
      </c>
      <c r="Y72" s="19">
        <f t="shared" si="21"/>
        <v>0</v>
      </c>
      <c r="Z72" s="19">
        <f t="shared" si="21"/>
        <v>0</v>
      </c>
      <c r="AA72" s="19">
        <f t="shared" si="21"/>
        <v>0</v>
      </c>
      <c r="AB72" s="19">
        <f t="shared" si="21"/>
        <v>0</v>
      </c>
      <c r="AC72" s="19">
        <f t="shared" si="21"/>
        <v>0</v>
      </c>
      <c r="AD72" s="19">
        <f t="shared" si="21"/>
        <v>0</v>
      </c>
      <c r="AE72" s="19">
        <f t="shared" si="21"/>
        <v>0</v>
      </c>
      <c r="AF72" s="19">
        <f t="shared" si="21"/>
        <v>0</v>
      </c>
      <c r="AG72" s="19">
        <f t="shared" si="21"/>
        <v>0</v>
      </c>
      <c r="AH72" s="19">
        <f t="shared" si="21"/>
        <v>0</v>
      </c>
      <c r="AI72" s="19">
        <f t="shared" si="21"/>
        <v>0</v>
      </c>
      <c r="AJ72" s="19">
        <f t="shared" si="21"/>
        <v>0</v>
      </c>
      <c r="AK72" s="19">
        <f t="shared" si="21"/>
        <v>0</v>
      </c>
      <c r="AL72" s="19">
        <f t="shared" si="21"/>
        <v>0</v>
      </c>
      <c r="AM72" s="19">
        <f t="shared" si="21"/>
        <v>0</v>
      </c>
      <c r="AN72" s="19">
        <f t="shared" si="21"/>
        <v>0</v>
      </c>
      <c r="AO72" s="19">
        <f t="shared" si="21"/>
        <v>0</v>
      </c>
      <c r="AP72" s="19">
        <f t="shared" si="21"/>
        <v>0</v>
      </c>
      <c r="AQ72" s="19">
        <f t="shared" si="21"/>
        <v>0</v>
      </c>
      <c r="AR72" s="19">
        <f t="shared" si="21"/>
        <v>0</v>
      </c>
      <c r="AS72" s="19">
        <f t="shared" si="21"/>
        <v>0</v>
      </c>
      <c r="AT72" s="19">
        <f t="shared" si="21"/>
        <v>0</v>
      </c>
      <c r="AU72" s="19">
        <f t="shared" si="21"/>
        <v>0</v>
      </c>
      <c r="AV72" s="19">
        <f t="shared" si="21"/>
        <v>0</v>
      </c>
      <c r="AW72" s="19">
        <f t="shared" si="21"/>
        <v>0</v>
      </c>
      <c r="AX72" s="19">
        <f t="shared" si="21"/>
        <v>743794072</v>
      </c>
      <c r="AY72" s="19">
        <f t="shared" si="21"/>
        <v>0</v>
      </c>
      <c r="AZ72" s="19">
        <f t="shared" si="21"/>
        <v>0</v>
      </c>
      <c r="BA72" s="19">
        <f t="shared" si="21"/>
        <v>0</v>
      </c>
      <c r="BB72" s="19">
        <f t="shared" si="21"/>
        <v>0</v>
      </c>
    </row>
    <row r="73" spans="1:60" ht="33.75" customHeight="1" x14ac:dyDescent="0.25">
      <c r="A73" s="157" t="s">
        <v>46</v>
      </c>
      <c r="B73" s="157" t="s">
        <v>614</v>
      </c>
      <c r="C73" s="157" t="s">
        <v>618</v>
      </c>
      <c r="D73" s="157" t="s">
        <v>615</v>
      </c>
      <c r="E73" s="157" t="s">
        <v>36</v>
      </c>
      <c r="F73" s="259" t="s">
        <v>628</v>
      </c>
      <c r="G73" s="173"/>
      <c r="H73" s="18" t="s">
        <v>916</v>
      </c>
      <c r="I73" s="210" t="s">
        <v>609</v>
      </c>
      <c r="J73" s="18"/>
      <c r="K73" s="67"/>
      <c r="L73" s="67"/>
      <c r="M73" s="18" t="s">
        <v>907</v>
      </c>
      <c r="N73" s="132">
        <v>14397707</v>
      </c>
      <c r="O73" s="131">
        <f t="shared" si="18"/>
        <v>14397707</v>
      </c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52">
        <v>14397707</v>
      </c>
      <c r="AY73" s="19"/>
      <c r="AZ73" s="19"/>
      <c r="BA73" s="19"/>
      <c r="BB73" s="41"/>
      <c r="BH73" s="129">
        <f>+N73-O73</f>
        <v>0</v>
      </c>
    </row>
    <row r="74" spans="1:60" ht="25.5" customHeight="1" x14ac:dyDescent="0.25">
      <c r="A74" s="157"/>
      <c r="B74" s="157"/>
      <c r="C74" s="157"/>
      <c r="D74" s="157"/>
      <c r="E74" s="157"/>
      <c r="F74" s="157"/>
      <c r="G74" s="173"/>
      <c r="H74" s="18"/>
      <c r="I74" s="210"/>
      <c r="J74" s="18"/>
      <c r="K74" s="70" t="s">
        <v>929</v>
      </c>
      <c r="L74" s="72">
        <v>14397707</v>
      </c>
      <c r="M74" s="61"/>
      <c r="N74" s="61"/>
      <c r="O74" s="40">
        <f t="shared" si="18"/>
        <v>0</v>
      </c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52"/>
      <c r="AY74" s="19"/>
      <c r="AZ74" s="19"/>
      <c r="BA74" s="19"/>
      <c r="BB74" s="41"/>
    </row>
    <row r="75" spans="1:60" ht="33.75" customHeight="1" x14ac:dyDescent="0.25">
      <c r="A75" s="157" t="s">
        <v>46</v>
      </c>
      <c r="B75" s="157" t="s">
        <v>614</v>
      </c>
      <c r="C75" s="157" t="s">
        <v>618</v>
      </c>
      <c r="D75" s="157" t="s">
        <v>615</v>
      </c>
      <c r="E75" s="157" t="s">
        <v>36</v>
      </c>
      <c r="F75" s="259" t="s">
        <v>792</v>
      </c>
      <c r="G75" s="173"/>
      <c r="H75" s="18" t="s">
        <v>916</v>
      </c>
      <c r="I75" s="210" t="s">
        <v>790</v>
      </c>
      <c r="J75" s="18"/>
      <c r="K75" s="67"/>
      <c r="L75" s="67"/>
      <c r="M75" s="18" t="s">
        <v>907</v>
      </c>
      <c r="N75" s="136">
        <v>550367794</v>
      </c>
      <c r="O75" s="137">
        <f t="shared" si="18"/>
        <v>550367794</v>
      </c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52">
        <v>550367794</v>
      </c>
      <c r="AY75" s="19"/>
      <c r="AZ75" s="19"/>
      <c r="BA75" s="19"/>
      <c r="BB75" s="41"/>
      <c r="BH75" s="129">
        <f>+N75-O75</f>
        <v>0</v>
      </c>
    </row>
    <row r="76" spans="1:60" ht="25.5" customHeight="1" x14ac:dyDescent="0.25">
      <c r="A76" s="157"/>
      <c r="B76" s="157"/>
      <c r="C76" s="157"/>
      <c r="D76" s="157"/>
      <c r="E76" s="157"/>
      <c r="F76" s="157"/>
      <c r="G76" s="173"/>
      <c r="H76" s="18"/>
      <c r="I76" s="210"/>
      <c r="J76" s="18"/>
      <c r="K76" s="70" t="s">
        <v>929</v>
      </c>
      <c r="L76" s="72">
        <f>431638476+118729318</f>
        <v>550367794</v>
      </c>
      <c r="M76" s="62"/>
      <c r="N76" s="62"/>
      <c r="O76" s="40">
        <f t="shared" si="18"/>
        <v>0</v>
      </c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52"/>
      <c r="AY76" s="19"/>
      <c r="AZ76" s="19"/>
      <c r="BA76" s="19"/>
      <c r="BB76" s="41"/>
    </row>
    <row r="77" spans="1:60" ht="45" customHeight="1" x14ac:dyDescent="0.25">
      <c r="A77" s="157" t="s">
        <v>46</v>
      </c>
      <c r="B77" s="157" t="s">
        <v>614</v>
      </c>
      <c r="C77" s="157" t="s">
        <v>618</v>
      </c>
      <c r="D77" s="157" t="s">
        <v>615</v>
      </c>
      <c r="E77" s="157" t="s">
        <v>36</v>
      </c>
      <c r="F77" s="259" t="s">
        <v>793</v>
      </c>
      <c r="G77" s="173"/>
      <c r="H77" s="18" t="s">
        <v>916</v>
      </c>
      <c r="I77" s="210" t="s">
        <v>791</v>
      </c>
      <c r="J77" s="18"/>
      <c r="K77" s="67"/>
      <c r="L77" s="70"/>
      <c r="M77" s="18" t="s">
        <v>907</v>
      </c>
      <c r="N77" s="136">
        <v>179028571</v>
      </c>
      <c r="O77" s="137">
        <f t="shared" si="18"/>
        <v>179028571</v>
      </c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52">
        <v>179028571</v>
      </c>
      <c r="AY77" s="19"/>
      <c r="AZ77" s="19"/>
      <c r="BA77" s="19"/>
      <c r="BB77" s="41"/>
      <c r="BH77" s="129">
        <f>+N77-O77</f>
        <v>0</v>
      </c>
    </row>
    <row r="78" spans="1:60" ht="25.5" customHeight="1" x14ac:dyDescent="0.25">
      <c r="A78" s="157"/>
      <c r="B78" s="157"/>
      <c r="C78" s="157"/>
      <c r="D78" s="157"/>
      <c r="E78" s="157"/>
      <c r="F78" s="157"/>
      <c r="G78" s="173"/>
      <c r="H78" s="18"/>
      <c r="I78" s="210"/>
      <c r="J78" s="18"/>
      <c r="K78" s="70" t="s">
        <v>929</v>
      </c>
      <c r="L78" s="72">
        <f>144024478+35004093</f>
        <v>179028571</v>
      </c>
      <c r="M78" s="62"/>
      <c r="N78" s="62"/>
      <c r="O78" s="40">
        <f t="shared" si="18"/>
        <v>0</v>
      </c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52"/>
      <c r="AY78" s="19"/>
      <c r="AZ78" s="19"/>
      <c r="BA78" s="19"/>
      <c r="BB78" s="41"/>
    </row>
    <row r="79" spans="1:60" ht="12.75" customHeight="1" x14ac:dyDescent="0.25">
      <c r="A79" s="157" t="s">
        <v>46</v>
      </c>
      <c r="B79" s="157" t="s">
        <v>614</v>
      </c>
      <c r="C79" s="157" t="s">
        <v>618</v>
      </c>
      <c r="D79" s="157" t="s">
        <v>615</v>
      </c>
      <c r="E79" s="157" t="s">
        <v>34</v>
      </c>
      <c r="F79" s="157"/>
      <c r="G79" s="173"/>
      <c r="H79" s="18" t="s">
        <v>916</v>
      </c>
      <c r="I79" s="210" t="s">
        <v>571</v>
      </c>
      <c r="J79" s="18"/>
      <c r="K79" s="67"/>
      <c r="L79" s="70"/>
      <c r="M79" s="18"/>
      <c r="N79" s="18"/>
      <c r="O79" s="19">
        <f t="shared" si="18"/>
        <v>44422759142.449997</v>
      </c>
      <c r="P79" s="19">
        <f>P80+P82+P84+P87+P90+P92+P95+P98+P100+P106+P108+P110+P112+P114</f>
        <v>0</v>
      </c>
      <c r="Q79" s="19">
        <f t="shared" ref="Q79:BB79" si="22">Q80+Q82+Q84+Q87+Q90+Q92+Q95+Q98+Q100+Q106+Q108+Q110+Q112+Q114</f>
        <v>0</v>
      </c>
      <c r="R79" s="19">
        <f t="shared" si="22"/>
        <v>0</v>
      </c>
      <c r="S79" s="19">
        <f t="shared" si="22"/>
        <v>0</v>
      </c>
      <c r="T79" s="19">
        <f t="shared" si="22"/>
        <v>0</v>
      </c>
      <c r="U79" s="19">
        <f t="shared" si="22"/>
        <v>0</v>
      </c>
      <c r="V79" s="19">
        <f t="shared" si="22"/>
        <v>0</v>
      </c>
      <c r="W79" s="19">
        <f t="shared" si="22"/>
        <v>0</v>
      </c>
      <c r="X79" s="19">
        <f t="shared" si="22"/>
        <v>0</v>
      </c>
      <c r="Y79" s="19">
        <f t="shared" si="22"/>
        <v>0</v>
      </c>
      <c r="Z79" s="19">
        <f t="shared" si="22"/>
        <v>0</v>
      </c>
      <c r="AA79" s="19">
        <f t="shared" si="22"/>
        <v>0</v>
      </c>
      <c r="AB79" s="19">
        <f t="shared" si="22"/>
        <v>0</v>
      </c>
      <c r="AC79" s="19">
        <f t="shared" si="22"/>
        <v>0</v>
      </c>
      <c r="AD79" s="19">
        <f t="shared" si="22"/>
        <v>0</v>
      </c>
      <c r="AE79" s="19">
        <f t="shared" si="22"/>
        <v>0</v>
      </c>
      <c r="AF79" s="19">
        <f t="shared" si="22"/>
        <v>0</v>
      </c>
      <c r="AG79" s="19">
        <f t="shared" si="22"/>
        <v>0</v>
      </c>
      <c r="AH79" s="19">
        <f t="shared" si="22"/>
        <v>0</v>
      </c>
      <c r="AI79" s="19">
        <f t="shared" si="22"/>
        <v>0</v>
      </c>
      <c r="AJ79" s="19">
        <f t="shared" si="22"/>
        <v>0</v>
      </c>
      <c r="AK79" s="19">
        <f t="shared" si="22"/>
        <v>0</v>
      </c>
      <c r="AL79" s="19">
        <f t="shared" si="22"/>
        <v>0</v>
      </c>
      <c r="AM79" s="19">
        <f t="shared" si="22"/>
        <v>0</v>
      </c>
      <c r="AN79" s="19">
        <f t="shared" si="22"/>
        <v>0</v>
      </c>
      <c r="AO79" s="19">
        <f t="shared" si="22"/>
        <v>0</v>
      </c>
      <c r="AP79" s="19">
        <f t="shared" si="22"/>
        <v>0</v>
      </c>
      <c r="AQ79" s="19">
        <f t="shared" si="22"/>
        <v>0</v>
      </c>
      <c r="AR79" s="19">
        <f t="shared" si="22"/>
        <v>0</v>
      </c>
      <c r="AS79" s="19">
        <f t="shared" si="22"/>
        <v>0</v>
      </c>
      <c r="AT79" s="19">
        <f t="shared" si="22"/>
        <v>0</v>
      </c>
      <c r="AU79" s="19">
        <f t="shared" si="22"/>
        <v>0</v>
      </c>
      <c r="AV79" s="19">
        <f t="shared" si="22"/>
        <v>0</v>
      </c>
      <c r="AW79" s="19">
        <f t="shared" si="22"/>
        <v>0</v>
      </c>
      <c r="AX79" s="19">
        <f t="shared" si="22"/>
        <v>44422759142.449997</v>
      </c>
      <c r="AY79" s="19">
        <f t="shared" si="22"/>
        <v>0</v>
      </c>
      <c r="AZ79" s="19">
        <f t="shared" si="22"/>
        <v>0</v>
      </c>
      <c r="BA79" s="19">
        <f t="shared" si="22"/>
        <v>0</v>
      </c>
      <c r="BB79" s="19">
        <f t="shared" si="22"/>
        <v>0</v>
      </c>
    </row>
    <row r="80" spans="1:60" ht="33.75" customHeight="1" x14ac:dyDescent="0.25">
      <c r="A80" s="157" t="s">
        <v>46</v>
      </c>
      <c r="B80" s="157" t="s">
        <v>614</v>
      </c>
      <c r="C80" s="157" t="s">
        <v>618</v>
      </c>
      <c r="D80" s="157" t="s">
        <v>615</v>
      </c>
      <c r="E80" s="157" t="s">
        <v>34</v>
      </c>
      <c r="F80" s="259" t="s">
        <v>807</v>
      </c>
      <c r="G80" s="173"/>
      <c r="H80" s="18" t="s">
        <v>916</v>
      </c>
      <c r="I80" s="210" t="s">
        <v>794</v>
      </c>
      <c r="J80" s="18"/>
      <c r="K80" s="67"/>
      <c r="L80" s="67"/>
      <c r="M80" s="18" t="s">
        <v>907</v>
      </c>
      <c r="N80" s="130">
        <v>29490000</v>
      </c>
      <c r="O80" s="131">
        <f t="shared" si="18"/>
        <v>29490000</v>
      </c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52">
        <v>29490000</v>
      </c>
      <c r="AY80" s="19"/>
      <c r="AZ80" s="19"/>
      <c r="BA80" s="19"/>
      <c r="BB80" s="19"/>
      <c r="BH80" s="129">
        <f>+N80-O80</f>
        <v>0</v>
      </c>
    </row>
    <row r="81" spans="1:60" ht="25.5" customHeight="1" x14ac:dyDescent="0.25">
      <c r="A81" s="157"/>
      <c r="B81" s="157"/>
      <c r="C81" s="157"/>
      <c r="D81" s="157"/>
      <c r="E81" s="157"/>
      <c r="F81" s="157"/>
      <c r="G81" s="173"/>
      <c r="H81" s="18"/>
      <c r="I81" s="210"/>
      <c r="J81" s="18"/>
      <c r="K81" s="70" t="s">
        <v>929</v>
      </c>
      <c r="L81" s="72">
        <v>29490000</v>
      </c>
      <c r="M81" s="62"/>
      <c r="N81" s="62"/>
      <c r="O81" s="40">
        <f t="shared" si="18"/>
        <v>0</v>
      </c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52"/>
      <c r="AY81" s="19"/>
      <c r="AZ81" s="19"/>
      <c r="BA81" s="19"/>
      <c r="BB81" s="19"/>
    </row>
    <row r="82" spans="1:60" ht="45" customHeight="1" x14ac:dyDescent="0.25">
      <c r="A82" s="157" t="s">
        <v>46</v>
      </c>
      <c r="B82" s="157" t="s">
        <v>614</v>
      </c>
      <c r="C82" s="157" t="s">
        <v>618</v>
      </c>
      <c r="D82" s="157" t="s">
        <v>615</v>
      </c>
      <c r="E82" s="157" t="s">
        <v>34</v>
      </c>
      <c r="F82" s="259" t="s">
        <v>629</v>
      </c>
      <c r="G82" s="173"/>
      <c r="H82" s="18" t="s">
        <v>916</v>
      </c>
      <c r="I82" s="210" t="s">
        <v>795</v>
      </c>
      <c r="J82" s="18"/>
      <c r="K82" s="67"/>
      <c r="L82" s="70"/>
      <c r="M82" s="18" t="s">
        <v>907</v>
      </c>
      <c r="N82" s="130">
        <v>3250788.75</v>
      </c>
      <c r="O82" s="131">
        <f t="shared" si="18"/>
        <v>3250788.75</v>
      </c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52">
        <v>3250788.75</v>
      </c>
      <c r="AY82" s="19"/>
      <c r="AZ82" s="19"/>
      <c r="BA82" s="19"/>
      <c r="BB82" s="19"/>
      <c r="BH82" s="129">
        <f>+N82-O82</f>
        <v>0</v>
      </c>
    </row>
    <row r="83" spans="1:60" ht="25.5" customHeight="1" x14ac:dyDescent="0.25">
      <c r="A83" s="157"/>
      <c r="B83" s="157"/>
      <c r="C83" s="157"/>
      <c r="D83" s="157"/>
      <c r="E83" s="157"/>
      <c r="F83" s="157"/>
      <c r="G83" s="173"/>
      <c r="H83" s="18"/>
      <c r="I83" s="210"/>
      <c r="J83" s="18"/>
      <c r="K83" s="70" t="s">
        <v>929</v>
      </c>
      <c r="L83" s="72">
        <v>3250788.75</v>
      </c>
      <c r="M83" s="62"/>
      <c r="N83" s="62"/>
      <c r="O83" s="40">
        <f t="shared" si="18"/>
        <v>0</v>
      </c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52"/>
      <c r="AY83" s="19"/>
      <c r="AZ83" s="19"/>
      <c r="BA83" s="19"/>
      <c r="BB83" s="19"/>
    </row>
    <row r="84" spans="1:60" ht="33.75" customHeight="1" x14ac:dyDescent="0.25">
      <c r="A84" s="157" t="s">
        <v>46</v>
      </c>
      <c r="B84" s="157" t="s">
        <v>614</v>
      </c>
      <c r="C84" s="157" t="s">
        <v>618</v>
      </c>
      <c r="D84" s="157" t="s">
        <v>615</v>
      </c>
      <c r="E84" s="157" t="s">
        <v>34</v>
      </c>
      <c r="F84" s="259" t="s">
        <v>808</v>
      </c>
      <c r="G84" s="173"/>
      <c r="H84" s="18" t="s">
        <v>916</v>
      </c>
      <c r="I84" s="210" t="s">
        <v>796</v>
      </c>
      <c r="J84" s="18"/>
      <c r="K84" s="67"/>
      <c r="L84" s="70"/>
      <c r="M84" s="18" t="s">
        <v>907</v>
      </c>
      <c r="N84" s="136">
        <v>30057622569</v>
      </c>
      <c r="O84" s="137">
        <f t="shared" si="18"/>
        <v>30057622569</v>
      </c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52">
        <v>30057622569</v>
      </c>
      <c r="AY84" s="19"/>
      <c r="AZ84" s="19"/>
      <c r="BA84" s="19"/>
      <c r="BB84" s="19"/>
      <c r="BH84" s="129">
        <f>+N84-O84</f>
        <v>0</v>
      </c>
    </row>
    <row r="85" spans="1:60" ht="25.5" customHeight="1" x14ac:dyDescent="0.25">
      <c r="A85" s="157"/>
      <c r="B85" s="157"/>
      <c r="C85" s="157"/>
      <c r="D85" s="157"/>
      <c r="E85" s="157"/>
      <c r="F85" s="157"/>
      <c r="G85" s="173"/>
      <c r="H85" s="18"/>
      <c r="I85" s="210"/>
      <c r="J85" s="18"/>
      <c r="K85" s="70" t="s">
        <v>929</v>
      </c>
      <c r="L85" s="72">
        <f>23123618891+4620240112</f>
        <v>27743859003</v>
      </c>
      <c r="M85" s="62"/>
      <c r="N85" s="62"/>
      <c r="O85" s="40">
        <f t="shared" si="18"/>
        <v>0</v>
      </c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52"/>
      <c r="AY85" s="19"/>
      <c r="AZ85" s="19"/>
      <c r="BA85" s="19"/>
      <c r="BB85" s="19"/>
    </row>
    <row r="86" spans="1:60" ht="38.25" customHeight="1" x14ac:dyDescent="0.25">
      <c r="A86" s="157"/>
      <c r="B86" s="157"/>
      <c r="C86" s="157"/>
      <c r="D86" s="157"/>
      <c r="E86" s="157"/>
      <c r="F86" s="157"/>
      <c r="G86" s="173"/>
      <c r="H86" s="18"/>
      <c r="I86" s="210"/>
      <c r="J86" s="18"/>
      <c r="K86" s="70" t="s">
        <v>930</v>
      </c>
      <c r="L86" s="72">
        <f>1922700210+391063356</f>
        <v>2313763566</v>
      </c>
      <c r="M86" s="62"/>
      <c r="N86" s="62"/>
      <c r="O86" s="40">
        <f t="shared" si="18"/>
        <v>0</v>
      </c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52"/>
      <c r="AY86" s="19"/>
      <c r="AZ86" s="19"/>
      <c r="BA86" s="19"/>
      <c r="BB86" s="19"/>
    </row>
    <row r="87" spans="1:60" ht="33.75" customHeight="1" x14ac:dyDescent="0.25">
      <c r="A87" s="157" t="s">
        <v>46</v>
      </c>
      <c r="B87" s="157" t="s">
        <v>614</v>
      </c>
      <c r="C87" s="157" t="s">
        <v>618</v>
      </c>
      <c r="D87" s="157" t="s">
        <v>615</v>
      </c>
      <c r="E87" s="157" t="s">
        <v>34</v>
      </c>
      <c r="F87" s="259" t="s">
        <v>809</v>
      </c>
      <c r="G87" s="173"/>
      <c r="H87" s="18" t="s">
        <v>916</v>
      </c>
      <c r="I87" s="210" t="s">
        <v>797</v>
      </c>
      <c r="J87" s="18"/>
      <c r="K87" s="67"/>
      <c r="L87" s="70"/>
      <c r="M87" s="18" t="s">
        <v>907</v>
      </c>
      <c r="N87" s="136">
        <v>2140361227</v>
      </c>
      <c r="O87" s="137">
        <f t="shared" si="18"/>
        <v>2140361227</v>
      </c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52">
        <v>2140361227</v>
      </c>
      <c r="AY87" s="19"/>
      <c r="AZ87" s="19"/>
      <c r="BA87" s="19"/>
      <c r="BB87" s="19"/>
      <c r="BH87" s="129">
        <f>+N87-O87</f>
        <v>0</v>
      </c>
    </row>
    <row r="88" spans="1:60" ht="25.5" customHeight="1" x14ac:dyDescent="0.25">
      <c r="A88" s="157"/>
      <c r="B88" s="157"/>
      <c r="C88" s="157"/>
      <c r="D88" s="157"/>
      <c r="E88" s="157"/>
      <c r="F88" s="157"/>
      <c r="G88" s="173"/>
      <c r="H88" s="18"/>
      <c r="I88" s="210"/>
      <c r="J88" s="18"/>
      <c r="K88" s="70" t="s">
        <v>929</v>
      </c>
      <c r="L88" s="72">
        <f>1639817238+332348389</f>
        <v>1972165627</v>
      </c>
      <c r="M88" s="18"/>
      <c r="N88" s="18"/>
      <c r="O88" s="40">
        <f t="shared" si="18"/>
        <v>0</v>
      </c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52"/>
      <c r="AY88" s="19"/>
      <c r="AZ88" s="19"/>
      <c r="BA88" s="19"/>
      <c r="BB88" s="19"/>
    </row>
    <row r="89" spans="1:60" ht="38.25" customHeight="1" x14ac:dyDescent="0.25">
      <c r="A89" s="157"/>
      <c r="B89" s="157"/>
      <c r="C89" s="157"/>
      <c r="D89" s="157"/>
      <c r="E89" s="157"/>
      <c r="F89" s="157"/>
      <c r="G89" s="173"/>
      <c r="H89" s="18"/>
      <c r="I89" s="210"/>
      <c r="J89" s="18"/>
      <c r="K89" s="70" t="s">
        <v>930</v>
      </c>
      <c r="L89" s="72">
        <f>139656640+28538960</f>
        <v>168195600</v>
      </c>
      <c r="M89" s="18"/>
      <c r="N89" s="18"/>
      <c r="O89" s="40">
        <f t="shared" si="18"/>
        <v>0</v>
      </c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52"/>
      <c r="AY89" s="19"/>
      <c r="AZ89" s="19"/>
      <c r="BA89" s="19"/>
      <c r="BB89" s="19"/>
    </row>
    <row r="90" spans="1:60" ht="33.75" customHeight="1" x14ac:dyDescent="0.25">
      <c r="A90" s="157" t="s">
        <v>46</v>
      </c>
      <c r="B90" s="157" t="s">
        <v>614</v>
      </c>
      <c r="C90" s="157" t="s">
        <v>618</v>
      </c>
      <c r="D90" s="157" t="s">
        <v>615</v>
      </c>
      <c r="E90" s="157" t="s">
        <v>34</v>
      </c>
      <c r="F90" s="259" t="s">
        <v>810</v>
      </c>
      <c r="G90" s="173"/>
      <c r="H90" s="18" t="s">
        <v>916</v>
      </c>
      <c r="I90" s="210" t="s">
        <v>798</v>
      </c>
      <c r="J90" s="18"/>
      <c r="K90" s="70"/>
      <c r="L90" s="70"/>
      <c r="M90" s="17" t="s">
        <v>907</v>
      </c>
      <c r="N90" s="138">
        <v>194096855</v>
      </c>
      <c r="O90" s="137">
        <f t="shared" si="18"/>
        <v>194096855</v>
      </c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52">
        <v>194096855</v>
      </c>
      <c r="AY90" s="19"/>
      <c r="AZ90" s="19"/>
      <c r="BA90" s="19"/>
      <c r="BB90" s="19"/>
      <c r="BH90" s="129">
        <f>+N90-O90</f>
        <v>0</v>
      </c>
    </row>
    <row r="91" spans="1:60" ht="63.75" customHeight="1" x14ac:dyDescent="0.25">
      <c r="A91" s="157"/>
      <c r="B91" s="157"/>
      <c r="C91" s="157"/>
      <c r="D91" s="157"/>
      <c r="E91" s="157"/>
      <c r="F91" s="157"/>
      <c r="G91" s="173"/>
      <c r="H91" s="18"/>
      <c r="I91" s="210"/>
      <c r="J91" s="18"/>
      <c r="K91" s="70" t="s">
        <v>931</v>
      </c>
      <c r="L91" s="72">
        <f>138802515+55294340</f>
        <v>194096855</v>
      </c>
      <c r="M91" s="17"/>
      <c r="N91" s="17"/>
      <c r="O91" s="40">
        <f t="shared" si="18"/>
        <v>0</v>
      </c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52"/>
      <c r="AY91" s="19"/>
      <c r="AZ91" s="19"/>
      <c r="BA91" s="19"/>
      <c r="BB91" s="19"/>
    </row>
    <row r="92" spans="1:60" ht="45" customHeight="1" x14ac:dyDescent="0.25">
      <c r="A92" s="157" t="s">
        <v>46</v>
      </c>
      <c r="B92" s="157" t="s">
        <v>614</v>
      </c>
      <c r="C92" s="157" t="s">
        <v>618</v>
      </c>
      <c r="D92" s="157" t="s">
        <v>615</v>
      </c>
      <c r="E92" s="157" t="s">
        <v>34</v>
      </c>
      <c r="F92" s="259" t="s">
        <v>811</v>
      </c>
      <c r="G92" s="173"/>
      <c r="H92" s="18" t="s">
        <v>916</v>
      </c>
      <c r="I92" s="210" t="s">
        <v>799</v>
      </c>
      <c r="J92" s="18"/>
      <c r="K92" s="67"/>
      <c r="L92" s="67"/>
      <c r="M92" s="18" t="s">
        <v>907</v>
      </c>
      <c r="N92" s="136">
        <v>7563274338</v>
      </c>
      <c r="O92" s="137">
        <f t="shared" si="18"/>
        <v>7563274338</v>
      </c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52">
        <v>7563274338</v>
      </c>
      <c r="AY92" s="19"/>
      <c r="AZ92" s="19"/>
      <c r="BA92" s="19"/>
      <c r="BB92" s="19"/>
      <c r="BH92" s="129">
        <f>+N92-O92</f>
        <v>0</v>
      </c>
    </row>
    <row r="93" spans="1:60" ht="25.5" customHeight="1" x14ac:dyDescent="0.25">
      <c r="A93" s="157"/>
      <c r="B93" s="157"/>
      <c r="C93" s="157"/>
      <c r="D93" s="157"/>
      <c r="E93" s="157"/>
      <c r="F93" s="157"/>
      <c r="G93" s="173"/>
      <c r="H93" s="18"/>
      <c r="I93" s="210"/>
      <c r="J93" s="18"/>
      <c r="K93" s="70" t="s">
        <v>929</v>
      </c>
      <c r="L93" s="72">
        <f>2592109526+444404400</f>
        <v>3036513926</v>
      </c>
      <c r="M93" s="18"/>
      <c r="N93" s="62"/>
      <c r="O93" s="40">
        <f t="shared" si="18"/>
        <v>0</v>
      </c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52"/>
      <c r="AY93" s="19"/>
      <c r="AZ93" s="19"/>
      <c r="BA93" s="19"/>
      <c r="BB93" s="19"/>
    </row>
    <row r="94" spans="1:60" ht="38.25" customHeight="1" x14ac:dyDescent="0.25">
      <c r="A94" s="157"/>
      <c r="B94" s="157"/>
      <c r="C94" s="157"/>
      <c r="D94" s="157"/>
      <c r="E94" s="157"/>
      <c r="F94" s="157"/>
      <c r="G94" s="173"/>
      <c r="H94" s="18"/>
      <c r="I94" s="210"/>
      <c r="J94" s="18"/>
      <c r="K94" s="70" t="s">
        <v>930</v>
      </c>
      <c r="L94" s="72">
        <f>3700193869+826566543</f>
        <v>4526760412</v>
      </c>
      <c r="M94" s="18"/>
      <c r="N94" s="18"/>
      <c r="O94" s="40">
        <f t="shared" si="18"/>
        <v>0</v>
      </c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52"/>
      <c r="AY94" s="19"/>
      <c r="AZ94" s="19"/>
      <c r="BA94" s="19"/>
      <c r="BB94" s="19"/>
    </row>
    <row r="95" spans="1:60" ht="45" customHeight="1" x14ac:dyDescent="0.25">
      <c r="A95" s="157" t="s">
        <v>46</v>
      </c>
      <c r="B95" s="157" t="s">
        <v>614</v>
      </c>
      <c r="C95" s="157" t="s">
        <v>618</v>
      </c>
      <c r="D95" s="157" t="s">
        <v>615</v>
      </c>
      <c r="E95" s="157" t="s">
        <v>34</v>
      </c>
      <c r="F95" s="259" t="s">
        <v>812</v>
      </c>
      <c r="G95" s="173"/>
      <c r="H95" s="18" t="s">
        <v>916</v>
      </c>
      <c r="I95" s="210" t="s">
        <v>800</v>
      </c>
      <c r="J95" s="18"/>
      <c r="K95" s="67"/>
      <c r="L95" s="67"/>
      <c r="M95" s="18" t="s">
        <v>907</v>
      </c>
      <c r="N95" s="138">
        <v>547445566</v>
      </c>
      <c r="O95" s="137">
        <f t="shared" si="18"/>
        <v>547445566</v>
      </c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52">
        <v>547445566</v>
      </c>
      <c r="AY95" s="19"/>
      <c r="AZ95" s="19"/>
      <c r="BA95" s="19"/>
      <c r="BB95" s="19"/>
      <c r="BH95" s="129">
        <f>+N95-O95</f>
        <v>0</v>
      </c>
    </row>
    <row r="96" spans="1:60" ht="25.5" customHeight="1" x14ac:dyDescent="0.25">
      <c r="A96" s="157"/>
      <c r="B96" s="157"/>
      <c r="C96" s="157"/>
      <c r="D96" s="157"/>
      <c r="E96" s="157"/>
      <c r="F96" s="157"/>
      <c r="G96" s="173"/>
      <c r="H96" s="18"/>
      <c r="I96" s="210"/>
      <c r="J96" s="18"/>
      <c r="K96" s="70" t="s">
        <v>929</v>
      </c>
      <c r="L96" s="174">
        <f>187565012+32283700</f>
        <v>219848712</v>
      </c>
      <c r="M96" s="18"/>
      <c r="N96" s="18"/>
      <c r="O96" s="40">
        <f t="shared" si="18"/>
        <v>0</v>
      </c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52"/>
      <c r="AY96" s="19"/>
      <c r="AZ96" s="19"/>
      <c r="BA96" s="19"/>
      <c r="BB96" s="19"/>
    </row>
    <row r="97" spans="1:60" ht="38.25" customHeight="1" x14ac:dyDescent="0.25">
      <c r="A97" s="157"/>
      <c r="B97" s="157"/>
      <c r="C97" s="157"/>
      <c r="D97" s="157"/>
      <c r="E97" s="157"/>
      <c r="F97" s="157"/>
      <c r="G97" s="173"/>
      <c r="H97" s="18"/>
      <c r="I97" s="210"/>
      <c r="J97" s="18"/>
      <c r="K97" s="70" t="s">
        <v>932</v>
      </c>
      <c r="L97" s="174">
        <f>267346792+60250062</f>
        <v>327596854</v>
      </c>
      <c r="M97" s="18"/>
      <c r="N97" s="18"/>
      <c r="O97" s="40">
        <f t="shared" si="18"/>
        <v>0</v>
      </c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52"/>
      <c r="AY97" s="19"/>
      <c r="AZ97" s="19"/>
      <c r="BA97" s="19"/>
      <c r="BB97" s="19"/>
    </row>
    <row r="98" spans="1:60" ht="33.75" customHeight="1" x14ac:dyDescent="0.25">
      <c r="A98" s="157" t="s">
        <v>46</v>
      </c>
      <c r="B98" s="157" t="s">
        <v>614</v>
      </c>
      <c r="C98" s="157" t="s">
        <v>618</v>
      </c>
      <c r="D98" s="157" t="s">
        <v>615</v>
      </c>
      <c r="E98" s="157" t="s">
        <v>34</v>
      </c>
      <c r="F98" s="259" t="s">
        <v>813</v>
      </c>
      <c r="G98" s="173"/>
      <c r="H98" s="18" t="s">
        <v>916</v>
      </c>
      <c r="I98" s="210" t="s">
        <v>801</v>
      </c>
      <c r="J98" s="18"/>
      <c r="K98" s="67"/>
      <c r="L98" s="70"/>
      <c r="M98" s="17" t="s">
        <v>907</v>
      </c>
      <c r="N98" s="138">
        <v>1887270806</v>
      </c>
      <c r="O98" s="137">
        <f t="shared" si="18"/>
        <v>1887270806</v>
      </c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52">
        <v>1887270806</v>
      </c>
      <c r="AY98" s="19"/>
      <c r="AZ98" s="19"/>
      <c r="BA98" s="19"/>
      <c r="BB98" s="19"/>
      <c r="BH98" s="129">
        <f>+N98-O98</f>
        <v>0</v>
      </c>
    </row>
    <row r="99" spans="1:60" ht="25.5" customHeight="1" x14ac:dyDescent="0.25">
      <c r="A99" s="157"/>
      <c r="B99" s="157"/>
      <c r="C99" s="157"/>
      <c r="D99" s="157"/>
      <c r="E99" s="157"/>
      <c r="F99" s="157"/>
      <c r="G99" s="173"/>
      <c r="H99" s="18"/>
      <c r="I99" s="210"/>
      <c r="J99" s="18"/>
      <c r="K99" s="70" t="s">
        <v>929</v>
      </c>
      <c r="L99" s="72">
        <f>1463713152+423557654</f>
        <v>1887270806</v>
      </c>
      <c r="M99" s="17"/>
      <c r="N99" s="17"/>
      <c r="O99" s="40">
        <f t="shared" si="18"/>
        <v>0</v>
      </c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52"/>
      <c r="AY99" s="19"/>
      <c r="AZ99" s="19"/>
      <c r="BA99" s="19"/>
      <c r="BB99" s="19"/>
    </row>
    <row r="100" spans="1:60" ht="33.75" customHeight="1" x14ac:dyDescent="0.25">
      <c r="A100" s="157" t="s">
        <v>46</v>
      </c>
      <c r="B100" s="157" t="s">
        <v>614</v>
      </c>
      <c r="C100" s="157" t="s">
        <v>618</v>
      </c>
      <c r="D100" s="157" t="s">
        <v>615</v>
      </c>
      <c r="E100" s="157" t="s">
        <v>34</v>
      </c>
      <c r="F100" s="259" t="s">
        <v>814</v>
      </c>
      <c r="G100" s="173"/>
      <c r="H100" s="18" t="s">
        <v>916</v>
      </c>
      <c r="I100" s="210" t="s">
        <v>802</v>
      </c>
      <c r="J100" s="18"/>
      <c r="K100" s="67"/>
      <c r="L100" s="67"/>
      <c r="M100" s="18" t="s">
        <v>907</v>
      </c>
      <c r="N100" s="130">
        <v>87916068.999999985</v>
      </c>
      <c r="O100" s="131">
        <f t="shared" si="18"/>
        <v>87916068.999999985</v>
      </c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52">
        <v>87916068.999999985</v>
      </c>
      <c r="AY100" s="19"/>
      <c r="AZ100" s="19"/>
      <c r="BA100" s="19"/>
      <c r="BB100" s="19"/>
      <c r="BH100" s="129">
        <f>+N100-O100</f>
        <v>0</v>
      </c>
    </row>
    <row r="101" spans="1:60" ht="63.75" customHeight="1" x14ac:dyDescent="0.25">
      <c r="A101" s="157"/>
      <c r="B101" s="157"/>
      <c r="C101" s="157"/>
      <c r="D101" s="157"/>
      <c r="E101" s="157"/>
      <c r="F101" s="157"/>
      <c r="G101" s="173"/>
      <c r="H101" s="18"/>
      <c r="I101" s="210"/>
      <c r="J101" s="18"/>
      <c r="K101" s="70" t="s">
        <v>931</v>
      </c>
      <c r="L101" s="72">
        <f>18281943+7312046</f>
        <v>25593989</v>
      </c>
      <c r="M101" s="18"/>
      <c r="N101" s="18"/>
      <c r="O101" s="40">
        <f t="shared" si="18"/>
        <v>0</v>
      </c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52"/>
      <c r="AY101" s="19"/>
      <c r="AZ101" s="19"/>
      <c r="BA101" s="19"/>
      <c r="BB101" s="19"/>
    </row>
    <row r="102" spans="1:60" ht="12.75" customHeight="1" x14ac:dyDescent="0.25">
      <c r="A102" s="157"/>
      <c r="B102" s="157"/>
      <c r="C102" s="157"/>
      <c r="D102" s="157"/>
      <c r="E102" s="157"/>
      <c r="F102" s="157"/>
      <c r="G102" s="173"/>
      <c r="H102" s="18"/>
      <c r="I102" s="210"/>
      <c r="J102" s="18"/>
      <c r="K102" s="70" t="s">
        <v>933</v>
      </c>
      <c r="L102" s="72">
        <v>46652050.979999997</v>
      </c>
      <c r="M102" s="18"/>
      <c r="N102" s="18"/>
      <c r="O102" s="40">
        <f t="shared" si="18"/>
        <v>0</v>
      </c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52"/>
      <c r="AY102" s="19"/>
      <c r="AZ102" s="19"/>
      <c r="BA102" s="19"/>
      <c r="BB102" s="19"/>
    </row>
    <row r="103" spans="1:60" ht="25.5" customHeight="1" x14ac:dyDescent="0.25">
      <c r="A103" s="157"/>
      <c r="B103" s="157"/>
      <c r="C103" s="157"/>
      <c r="D103" s="157"/>
      <c r="E103" s="157"/>
      <c r="F103" s="157"/>
      <c r="G103" s="173"/>
      <c r="H103" s="18"/>
      <c r="I103" s="210"/>
      <c r="J103" s="18"/>
      <c r="K103" s="70" t="s">
        <v>934</v>
      </c>
      <c r="L103" s="72">
        <v>5288853.24</v>
      </c>
      <c r="M103" s="18"/>
      <c r="N103" s="18"/>
      <c r="O103" s="40">
        <f t="shared" si="18"/>
        <v>0</v>
      </c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52"/>
      <c r="AY103" s="19"/>
      <c r="AZ103" s="19"/>
      <c r="BA103" s="19"/>
      <c r="BB103" s="19"/>
    </row>
    <row r="104" spans="1:60" ht="63.75" customHeight="1" x14ac:dyDescent="0.25">
      <c r="A104" s="157"/>
      <c r="B104" s="157"/>
      <c r="C104" s="157"/>
      <c r="D104" s="157"/>
      <c r="E104" s="157"/>
      <c r="F104" s="157"/>
      <c r="G104" s="173"/>
      <c r="H104" s="18"/>
      <c r="I104" s="210"/>
      <c r="J104" s="18"/>
      <c r="K104" s="70" t="s">
        <v>935</v>
      </c>
      <c r="L104" s="72">
        <v>1921817</v>
      </c>
      <c r="M104" s="18"/>
      <c r="N104" s="18"/>
      <c r="O104" s="40">
        <f t="shared" si="18"/>
        <v>0</v>
      </c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52"/>
      <c r="AY104" s="19"/>
      <c r="AZ104" s="19"/>
      <c r="BA104" s="19"/>
      <c r="BB104" s="19"/>
    </row>
    <row r="105" spans="1:60" ht="38.25" customHeight="1" x14ac:dyDescent="0.25">
      <c r="A105" s="157"/>
      <c r="B105" s="157"/>
      <c r="C105" s="157"/>
      <c r="D105" s="157"/>
      <c r="E105" s="157"/>
      <c r="F105" s="157"/>
      <c r="G105" s="173"/>
      <c r="H105" s="18"/>
      <c r="I105" s="210"/>
      <c r="J105" s="18"/>
      <c r="K105" s="70" t="s">
        <v>936</v>
      </c>
      <c r="L105" s="72">
        <v>8459358.7799999993</v>
      </c>
      <c r="M105" s="18"/>
      <c r="N105" s="18"/>
      <c r="O105" s="40">
        <f t="shared" si="18"/>
        <v>0</v>
      </c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52"/>
      <c r="AY105" s="19"/>
      <c r="AZ105" s="19"/>
      <c r="BA105" s="19"/>
      <c r="BB105" s="19"/>
    </row>
    <row r="106" spans="1:60" ht="33.75" customHeight="1" x14ac:dyDescent="0.25">
      <c r="A106" s="157" t="s">
        <v>46</v>
      </c>
      <c r="B106" s="157" t="s">
        <v>614</v>
      </c>
      <c r="C106" s="157" t="s">
        <v>618</v>
      </c>
      <c r="D106" s="157" t="s">
        <v>615</v>
      </c>
      <c r="E106" s="157" t="s">
        <v>34</v>
      </c>
      <c r="F106" s="259" t="s">
        <v>815</v>
      </c>
      <c r="G106" s="173"/>
      <c r="H106" s="18" t="s">
        <v>916</v>
      </c>
      <c r="I106" s="210" t="s">
        <v>803</v>
      </c>
      <c r="J106" s="18"/>
      <c r="K106" s="67"/>
      <c r="L106" s="70"/>
      <c r="M106" s="17" t="s">
        <v>907</v>
      </c>
      <c r="N106" s="132">
        <v>11646972</v>
      </c>
      <c r="O106" s="131">
        <f t="shared" si="18"/>
        <v>11646972</v>
      </c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52">
        <v>11646972</v>
      </c>
      <c r="AY106" s="19"/>
      <c r="AZ106" s="19"/>
      <c r="BA106" s="19"/>
      <c r="BB106" s="19"/>
      <c r="BH106" s="129">
        <f>+N106-O106</f>
        <v>0</v>
      </c>
    </row>
    <row r="107" spans="1:60" ht="25.5" customHeight="1" x14ac:dyDescent="0.25">
      <c r="A107" s="157"/>
      <c r="B107" s="157"/>
      <c r="C107" s="157"/>
      <c r="D107" s="157"/>
      <c r="E107" s="157"/>
      <c r="F107" s="157"/>
      <c r="G107" s="173"/>
      <c r="H107" s="18"/>
      <c r="I107" s="210"/>
      <c r="J107" s="18"/>
      <c r="K107" s="70" t="s">
        <v>929</v>
      </c>
      <c r="L107" s="72">
        <v>11646972</v>
      </c>
      <c r="M107" s="17"/>
      <c r="N107" s="17"/>
      <c r="O107" s="40">
        <f t="shared" si="18"/>
        <v>0</v>
      </c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52"/>
      <c r="AY107" s="19"/>
      <c r="AZ107" s="19"/>
      <c r="BA107" s="19"/>
      <c r="BB107" s="19"/>
    </row>
    <row r="108" spans="1:60" ht="33.75" customHeight="1" x14ac:dyDescent="0.25">
      <c r="A108" s="157" t="s">
        <v>46</v>
      </c>
      <c r="B108" s="157" t="s">
        <v>614</v>
      </c>
      <c r="C108" s="157" t="s">
        <v>618</v>
      </c>
      <c r="D108" s="157" t="s">
        <v>615</v>
      </c>
      <c r="E108" s="157" t="s">
        <v>34</v>
      </c>
      <c r="F108" s="259" t="s">
        <v>905</v>
      </c>
      <c r="G108" s="173"/>
      <c r="H108" s="18" t="s">
        <v>916</v>
      </c>
      <c r="I108" s="210" t="s">
        <v>906</v>
      </c>
      <c r="J108" s="18"/>
      <c r="K108" s="67"/>
      <c r="L108" s="67"/>
      <c r="M108" s="18" t="s">
        <v>907</v>
      </c>
      <c r="N108" s="132">
        <v>1099871820</v>
      </c>
      <c r="O108" s="131">
        <f t="shared" si="18"/>
        <v>1099871820</v>
      </c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52">
        <v>1099871820</v>
      </c>
      <c r="AY108" s="19"/>
      <c r="AZ108" s="19"/>
      <c r="BA108" s="19"/>
      <c r="BB108" s="19"/>
      <c r="BH108" s="129">
        <f>+N108-O108</f>
        <v>0</v>
      </c>
    </row>
    <row r="109" spans="1:60" ht="25.5" customHeight="1" x14ac:dyDescent="0.25">
      <c r="A109" s="157"/>
      <c r="B109" s="157"/>
      <c r="C109" s="157"/>
      <c r="D109" s="157"/>
      <c r="E109" s="157"/>
      <c r="F109" s="157"/>
      <c r="G109" s="173"/>
      <c r="H109" s="18"/>
      <c r="I109" s="210"/>
      <c r="J109" s="18"/>
      <c r="K109" s="70" t="s">
        <v>929</v>
      </c>
      <c r="L109" s="175">
        <v>1099871820</v>
      </c>
      <c r="M109" s="17"/>
      <c r="N109" s="17"/>
      <c r="O109" s="40">
        <f t="shared" si="18"/>
        <v>0</v>
      </c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52"/>
      <c r="AY109" s="19"/>
      <c r="AZ109" s="19"/>
      <c r="BA109" s="19"/>
      <c r="BB109" s="19"/>
    </row>
    <row r="110" spans="1:60" ht="33.75" customHeight="1" x14ac:dyDescent="0.25">
      <c r="A110" s="157" t="s">
        <v>46</v>
      </c>
      <c r="B110" s="157" t="s">
        <v>614</v>
      </c>
      <c r="C110" s="157" t="s">
        <v>618</v>
      </c>
      <c r="D110" s="157" t="s">
        <v>615</v>
      </c>
      <c r="E110" s="157" t="s">
        <v>34</v>
      </c>
      <c r="F110" s="259" t="s">
        <v>816</v>
      </c>
      <c r="G110" s="173"/>
      <c r="H110" s="18" t="s">
        <v>916</v>
      </c>
      <c r="I110" s="210" t="s">
        <v>804</v>
      </c>
      <c r="J110" s="18"/>
      <c r="K110" s="67"/>
      <c r="L110" s="70"/>
      <c r="M110" s="17" t="s">
        <v>907</v>
      </c>
      <c r="N110" s="138">
        <v>564454988</v>
      </c>
      <c r="O110" s="137">
        <f t="shared" si="18"/>
        <v>564454988</v>
      </c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52">
        <v>564454988</v>
      </c>
      <c r="AY110" s="19"/>
      <c r="AZ110" s="19"/>
      <c r="BA110" s="19"/>
      <c r="BB110" s="19"/>
      <c r="BH110" s="129">
        <f>+N110-O110</f>
        <v>0</v>
      </c>
    </row>
    <row r="111" spans="1:60" ht="25.5" customHeight="1" x14ac:dyDescent="0.25">
      <c r="A111" s="157"/>
      <c r="B111" s="157"/>
      <c r="C111" s="157"/>
      <c r="D111" s="157"/>
      <c r="E111" s="157"/>
      <c r="F111" s="157"/>
      <c r="G111" s="173"/>
      <c r="H111" s="18"/>
      <c r="I111" s="210"/>
      <c r="J111" s="18"/>
      <c r="K111" s="70" t="s">
        <v>929</v>
      </c>
      <c r="L111" s="72">
        <f>452461183+111993805</f>
        <v>564454988</v>
      </c>
      <c r="M111" s="18"/>
      <c r="N111" s="18"/>
      <c r="O111" s="40">
        <f t="shared" si="18"/>
        <v>0</v>
      </c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52"/>
      <c r="AY111" s="19"/>
      <c r="AZ111" s="19"/>
      <c r="BA111" s="19"/>
      <c r="BB111" s="19"/>
    </row>
    <row r="112" spans="1:60" ht="33.75" customHeight="1" x14ac:dyDescent="0.25">
      <c r="A112" s="157" t="s">
        <v>46</v>
      </c>
      <c r="B112" s="157" t="s">
        <v>614</v>
      </c>
      <c r="C112" s="157" t="s">
        <v>618</v>
      </c>
      <c r="D112" s="157" t="s">
        <v>615</v>
      </c>
      <c r="E112" s="157" t="s">
        <v>34</v>
      </c>
      <c r="F112" s="259" t="s">
        <v>817</v>
      </c>
      <c r="G112" s="173"/>
      <c r="H112" s="18" t="s">
        <v>916</v>
      </c>
      <c r="I112" s="210" t="s">
        <v>805</v>
      </c>
      <c r="J112" s="18"/>
      <c r="K112" s="70"/>
      <c r="L112" s="70"/>
      <c r="M112" s="18" t="s">
        <v>907</v>
      </c>
      <c r="N112" s="132">
        <v>22972299</v>
      </c>
      <c r="O112" s="131">
        <f t="shared" si="18"/>
        <v>22972299</v>
      </c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52">
        <v>22972299</v>
      </c>
      <c r="AY112" s="19"/>
      <c r="AZ112" s="19"/>
      <c r="BA112" s="19"/>
      <c r="BB112" s="41"/>
      <c r="BH112" s="129">
        <f>+N112-O112</f>
        <v>0</v>
      </c>
    </row>
    <row r="113" spans="1:60" ht="38.25" customHeight="1" x14ac:dyDescent="0.25">
      <c r="A113" s="157"/>
      <c r="B113" s="157"/>
      <c r="C113" s="157"/>
      <c r="D113" s="157"/>
      <c r="E113" s="157"/>
      <c r="F113" s="157"/>
      <c r="G113" s="173"/>
      <c r="H113" s="18"/>
      <c r="I113" s="210"/>
      <c r="J113" s="18"/>
      <c r="K113" s="70" t="s">
        <v>937</v>
      </c>
      <c r="L113" s="72">
        <v>22972299</v>
      </c>
      <c r="M113" s="18"/>
      <c r="N113" s="18"/>
      <c r="O113" s="19">
        <f t="shared" si="18"/>
        <v>0</v>
      </c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20"/>
      <c r="AY113" s="19"/>
      <c r="AZ113" s="19"/>
      <c r="BA113" s="19"/>
      <c r="BB113" s="41"/>
    </row>
    <row r="114" spans="1:60" ht="45" customHeight="1" x14ac:dyDescent="0.25">
      <c r="A114" s="157" t="s">
        <v>46</v>
      </c>
      <c r="B114" s="157" t="s">
        <v>614</v>
      </c>
      <c r="C114" s="157" t="s">
        <v>618</v>
      </c>
      <c r="D114" s="157" t="s">
        <v>615</v>
      </c>
      <c r="E114" s="157" t="s">
        <v>34</v>
      </c>
      <c r="F114" s="259" t="s">
        <v>630</v>
      </c>
      <c r="G114" s="173"/>
      <c r="H114" s="18" t="s">
        <v>916</v>
      </c>
      <c r="I114" s="210" t="s">
        <v>806</v>
      </c>
      <c r="J114" s="18"/>
      <c r="K114" s="67"/>
      <c r="L114" s="70"/>
      <c r="M114" s="17" t="s">
        <v>907</v>
      </c>
      <c r="N114" s="132">
        <v>213084844.69999999</v>
      </c>
      <c r="O114" s="131">
        <f t="shared" si="18"/>
        <v>213084844.70000002</v>
      </c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52">
        <v>213084844.70000002</v>
      </c>
      <c r="AY114" s="19"/>
      <c r="AZ114" s="19"/>
      <c r="BA114" s="19"/>
      <c r="BB114" s="41"/>
      <c r="BH114" s="129">
        <f>+N114-O114</f>
        <v>0</v>
      </c>
    </row>
    <row r="115" spans="1:60" ht="38.25" customHeight="1" x14ac:dyDescent="0.25">
      <c r="A115" s="157"/>
      <c r="B115" s="157"/>
      <c r="C115" s="157"/>
      <c r="D115" s="157"/>
      <c r="E115" s="157"/>
      <c r="F115" s="157"/>
      <c r="G115" s="173"/>
      <c r="H115" s="18"/>
      <c r="I115" s="210"/>
      <c r="J115" s="18"/>
      <c r="K115" s="70" t="s">
        <v>937</v>
      </c>
      <c r="L115" s="72">
        <v>213084844.69999999</v>
      </c>
      <c r="M115" s="17"/>
      <c r="N115" s="17"/>
      <c r="O115" s="19">
        <f t="shared" si="18"/>
        <v>0</v>
      </c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20"/>
      <c r="AY115" s="19"/>
      <c r="AZ115" s="19"/>
      <c r="BA115" s="19"/>
      <c r="BB115" s="41"/>
    </row>
    <row r="116" spans="1:60" ht="12.75" customHeight="1" x14ac:dyDescent="0.25">
      <c r="A116" s="162" t="s">
        <v>54</v>
      </c>
      <c r="B116" s="127"/>
      <c r="C116" s="127"/>
      <c r="D116" s="127"/>
      <c r="E116" s="127"/>
      <c r="F116" s="127"/>
      <c r="G116" s="209"/>
      <c r="H116" s="49"/>
      <c r="I116" s="49" t="s">
        <v>610</v>
      </c>
      <c r="J116" s="49"/>
      <c r="K116" s="66"/>
      <c r="L116" s="66"/>
      <c r="M116" s="49"/>
      <c r="N116" s="49"/>
      <c r="O116" s="50">
        <f t="shared" si="18"/>
        <v>13389900</v>
      </c>
      <c r="P116" s="50">
        <f>+P117</f>
        <v>0</v>
      </c>
      <c r="Q116" s="50">
        <f t="shared" ref="Q116:BB120" si="23">+Q117</f>
        <v>0</v>
      </c>
      <c r="R116" s="50">
        <f t="shared" si="23"/>
        <v>0</v>
      </c>
      <c r="S116" s="50">
        <f t="shared" si="23"/>
        <v>0</v>
      </c>
      <c r="T116" s="50">
        <f t="shared" si="23"/>
        <v>0</v>
      </c>
      <c r="U116" s="50">
        <f t="shared" si="23"/>
        <v>0</v>
      </c>
      <c r="V116" s="50">
        <f t="shared" si="23"/>
        <v>0</v>
      </c>
      <c r="W116" s="50">
        <f t="shared" si="23"/>
        <v>0</v>
      </c>
      <c r="X116" s="50">
        <f t="shared" si="23"/>
        <v>0</v>
      </c>
      <c r="Y116" s="50">
        <f t="shared" si="23"/>
        <v>0</v>
      </c>
      <c r="Z116" s="50">
        <f t="shared" si="23"/>
        <v>0</v>
      </c>
      <c r="AA116" s="50">
        <f t="shared" si="23"/>
        <v>0</v>
      </c>
      <c r="AB116" s="50">
        <f t="shared" si="23"/>
        <v>0</v>
      </c>
      <c r="AC116" s="50">
        <f t="shared" si="23"/>
        <v>0</v>
      </c>
      <c r="AD116" s="50">
        <f t="shared" si="23"/>
        <v>0</v>
      </c>
      <c r="AE116" s="50">
        <f t="shared" si="23"/>
        <v>0</v>
      </c>
      <c r="AF116" s="50">
        <f t="shared" si="23"/>
        <v>0</v>
      </c>
      <c r="AG116" s="50">
        <f t="shared" si="23"/>
        <v>0</v>
      </c>
      <c r="AH116" s="50">
        <f t="shared" si="23"/>
        <v>0</v>
      </c>
      <c r="AI116" s="50">
        <f t="shared" si="23"/>
        <v>0</v>
      </c>
      <c r="AJ116" s="50">
        <f t="shared" si="23"/>
        <v>0</v>
      </c>
      <c r="AK116" s="50">
        <f t="shared" si="23"/>
        <v>0</v>
      </c>
      <c r="AL116" s="50">
        <f t="shared" si="23"/>
        <v>0</v>
      </c>
      <c r="AM116" s="50">
        <f t="shared" si="23"/>
        <v>0</v>
      </c>
      <c r="AN116" s="50">
        <f t="shared" si="23"/>
        <v>0</v>
      </c>
      <c r="AO116" s="50">
        <f t="shared" si="23"/>
        <v>0</v>
      </c>
      <c r="AP116" s="50">
        <f t="shared" si="23"/>
        <v>0</v>
      </c>
      <c r="AQ116" s="50">
        <f t="shared" si="23"/>
        <v>0</v>
      </c>
      <c r="AR116" s="50">
        <f t="shared" si="23"/>
        <v>0</v>
      </c>
      <c r="AS116" s="50">
        <f t="shared" si="23"/>
        <v>13389900</v>
      </c>
      <c r="AT116" s="50">
        <f t="shared" si="23"/>
        <v>0</v>
      </c>
      <c r="AU116" s="50">
        <f t="shared" si="23"/>
        <v>0</v>
      </c>
      <c r="AV116" s="50">
        <f t="shared" si="23"/>
        <v>0</v>
      </c>
      <c r="AW116" s="50">
        <f t="shared" si="23"/>
        <v>0</v>
      </c>
      <c r="AX116" s="50">
        <f t="shared" si="23"/>
        <v>0</v>
      </c>
      <c r="AY116" s="50">
        <f t="shared" si="23"/>
        <v>0</v>
      </c>
      <c r="AZ116" s="50">
        <f t="shared" si="23"/>
        <v>0</v>
      </c>
      <c r="BA116" s="50">
        <f t="shared" si="23"/>
        <v>0</v>
      </c>
      <c r="BB116" s="50">
        <f t="shared" si="23"/>
        <v>0</v>
      </c>
    </row>
    <row r="117" spans="1:60" ht="12.75" customHeight="1" x14ac:dyDescent="0.25">
      <c r="A117" s="157" t="s">
        <v>54</v>
      </c>
      <c r="B117" s="157" t="s">
        <v>617</v>
      </c>
      <c r="C117" s="157"/>
      <c r="D117" s="157"/>
      <c r="E117" s="157"/>
      <c r="F117" s="157"/>
      <c r="G117" s="173"/>
      <c r="H117" s="18" t="s">
        <v>916</v>
      </c>
      <c r="I117" s="210" t="s">
        <v>580</v>
      </c>
      <c r="J117" s="18"/>
      <c r="K117" s="67"/>
      <c r="L117" s="67"/>
      <c r="M117" s="18"/>
      <c r="N117" s="18"/>
      <c r="O117" s="19">
        <f t="shared" si="18"/>
        <v>13389900</v>
      </c>
      <c r="P117" s="19">
        <f>+P118</f>
        <v>0</v>
      </c>
      <c r="Q117" s="19">
        <f t="shared" si="23"/>
        <v>0</v>
      </c>
      <c r="R117" s="19">
        <f t="shared" si="23"/>
        <v>0</v>
      </c>
      <c r="S117" s="19">
        <f t="shared" si="23"/>
        <v>0</v>
      </c>
      <c r="T117" s="19">
        <f t="shared" si="23"/>
        <v>0</v>
      </c>
      <c r="U117" s="19">
        <f t="shared" si="23"/>
        <v>0</v>
      </c>
      <c r="V117" s="19">
        <f t="shared" si="23"/>
        <v>0</v>
      </c>
      <c r="W117" s="19">
        <f t="shared" si="23"/>
        <v>0</v>
      </c>
      <c r="X117" s="19">
        <f t="shared" si="23"/>
        <v>0</v>
      </c>
      <c r="Y117" s="19">
        <f t="shared" si="23"/>
        <v>0</v>
      </c>
      <c r="Z117" s="19">
        <f t="shared" si="23"/>
        <v>0</v>
      </c>
      <c r="AA117" s="19">
        <f t="shared" si="23"/>
        <v>0</v>
      </c>
      <c r="AB117" s="19">
        <f t="shared" si="23"/>
        <v>0</v>
      </c>
      <c r="AC117" s="19">
        <f t="shared" si="23"/>
        <v>0</v>
      </c>
      <c r="AD117" s="19">
        <f t="shared" si="23"/>
        <v>0</v>
      </c>
      <c r="AE117" s="19">
        <f t="shared" si="23"/>
        <v>0</v>
      </c>
      <c r="AF117" s="19">
        <f t="shared" si="23"/>
        <v>0</v>
      </c>
      <c r="AG117" s="19">
        <f t="shared" si="23"/>
        <v>0</v>
      </c>
      <c r="AH117" s="19">
        <f t="shared" si="23"/>
        <v>0</v>
      </c>
      <c r="AI117" s="19">
        <f t="shared" si="23"/>
        <v>0</v>
      </c>
      <c r="AJ117" s="19">
        <f t="shared" si="23"/>
        <v>0</v>
      </c>
      <c r="AK117" s="19">
        <f t="shared" si="23"/>
        <v>0</v>
      </c>
      <c r="AL117" s="19">
        <f t="shared" si="23"/>
        <v>0</v>
      </c>
      <c r="AM117" s="19">
        <f t="shared" si="23"/>
        <v>0</v>
      </c>
      <c r="AN117" s="19">
        <f t="shared" si="23"/>
        <v>0</v>
      </c>
      <c r="AO117" s="19">
        <f t="shared" si="23"/>
        <v>0</v>
      </c>
      <c r="AP117" s="19">
        <f t="shared" si="23"/>
        <v>0</v>
      </c>
      <c r="AQ117" s="19">
        <f t="shared" si="23"/>
        <v>0</v>
      </c>
      <c r="AR117" s="19">
        <f t="shared" si="23"/>
        <v>0</v>
      </c>
      <c r="AS117" s="19">
        <f t="shared" si="23"/>
        <v>13389900</v>
      </c>
      <c r="AT117" s="19">
        <f t="shared" si="23"/>
        <v>0</v>
      </c>
      <c r="AU117" s="19">
        <f t="shared" si="23"/>
        <v>0</v>
      </c>
      <c r="AV117" s="19">
        <f t="shared" si="23"/>
        <v>0</v>
      </c>
      <c r="AW117" s="19">
        <f t="shared" si="23"/>
        <v>0</v>
      </c>
      <c r="AX117" s="19">
        <f t="shared" si="23"/>
        <v>0</v>
      </c>
      <c r="AY117" s="19">
        <f t="shared" si="23"/>
        <v>0</v>
      </c>
      <c r="AZ117" s="19">
        <f t="shared" si="23"/>
        <v>0</v>
      </c>
      <c r="BA117" s="19">
        <f t="shared" si="23"/>
        <v>0</v>
      </c>
      <c r="BB117" s="19">
        <f t="shared" si="23"/>
        <v>0</v>
      </c>
    </row>
    <row r="118" spans="1:60" ht="12.75" customHeight="1" x14ac:dyDescent="0.25">
      <c r="A118" s="157" t="s">
        <v>54</v>
      </c>
      <c r="B118" s="157" t="s">
        <v>617</v>
      </c>
      <c r="C118" s="157" t="s">
        <v>619</v>
      </c>
      <c r="D118" s="157"/>
      <c r="E118" s="157"/>
      <c r="F118" s="157"/>
      <c r="G118" s="173"/>
      <c r="H118" s="18" t="s">
        <v>916</v>
      </c>
      <c r="I118" s="210" t="s">
        <v>611</v>
      </c>
      <c r="J118" s="18"/>
      <c r="K118" s="67"/>
      <c r="L118" s="67"/>
      <c r="M118" s="18"/>
      <c r="N118" s="18"/>
      <c r="O118" s="19">
        <f t="shared" si="18"/>
        <v>13389900</v>
      </c>
      <c r="P118" s="19">
        <f>+P119</f>
        <v>0</v>
      </c>
      <c r="Q118" s="19">
        <f t="shared" si="23"/>
        <v>0</v>
      </c>
      <c r="R118" s="19">
        <f t="shared" si="23"/>
        <v>0</v>
      </c>
      <c r="S118" s="19">
        <f t="shared" si="23"/>
        <v>0</v>
      </c>
      <c r="T118" s="19">
        <f t="shared" si="23"/>
        <v>0</v>
      </c>
      <c r="U118" s="19">
        <f t="shared" si="23"/>
        <v>0</v>
      </c>
      <c r="V118" s="19">
        <f t="shared" si="23"/>
        <v>0</v>
      </c>
      <c r="W118" s="19">
        <f t="shared" si="23"/>
        <v>0</v>
      </c>
      <c r="X118" s="19">
        <f t="shared" si="23"/>
        <v>0</v>
      </c>
      <c r="Y118" s="19">
        <f t="shared" si="23"/>
        <v>0</v>
      </c>
      <c r="Z118" s="19">
        <f t="shared" si="23"/>
        <v>0</v>
      </c>
      <c r="AA118" s="19">
        <f t="shared" si="23"/>
        <v>0</v>
      </c>
      <c r="AB118" s="19">
        <f t="shared" si="23"/>
        <v>0</v>
      </c>
      <c r="AC118" s="19">
        <f t="shared" si="23"/>
        <v>0</v>
      </c>
      <c r="AD118" s="19">
        <f t="shared" si="23"/>
        <v>0</v>
      </c>
      <c r="AE118" s="19">
        <f t="shared" si="23"/>
        <v>0</v>
      </c>
      <c r="AF118" s="19">
        <f t="shared" si="23"/>
        <v>0</v>
      </c>
      <c r="AG118" s="19">
        <f t="shared" si="23"/>
        <v>0</v>
      </c>
      <c r="AH118" s="19">
        <f t="shared" si="23"/>
        <v>0</v>
      </c>
      <c r="AI118" s="19">
        <f t="shared" si="23"/>
        <v>0</v>
      </c>
      <c r="AJ118" s="19">
        <f t="shared" si="23"/>
        <v>0</v>
      </c>
      <c r="AK118" s="19">
        <f t="shared" si="23"/>
        <v>0</v>
      </c>
      <c r="AL118" s="19">
        <f t="shared" si="23"/>
        <v>0</v>
      </c>
      <c r="AM118" s="19">
        <f t="shared" si="23"/>
        <v>0</v>
      </c>
      <c r="AN118" s="19">
        <f t="shared" si="23"/>
        <v>0</v>
      </c>
      <c r="AO118" s="19">
        <f t="shared" si="23"/>
        <v>0</v>
      </c>
      <c r="AP118" s="19">
        <f t="shared" si="23"/>
        <v>0</v>
      </c>
      <c r="AQ118" s="19">
        <f t="shared" si="23"/>
        <v>0</v>
      </c>
      <c r="AR118" s="19">
        <f t="shared" si="23"/>
        <v>0</v>
      </c>
      <c r="AS118" s="19">
        <f t="shared" si="23"/>
        <v>13389900</v>
      </c>
      <c r="AT118" s="19">
        <f t="shared" si="23"/>
        <v>0</v>
      </c>
      <c r="AU118" s="19">
        <f t="shared" si="23"/>
        <v>0</v>
      </c>
      <c r="AV118" s="19">
        <f t="shared" si="23"/>
        <v>0</v>
      </c>
      <c r="AW118" s="19">
        <f t="shared" si="23"/>
        <v>0</v>
      </c>
      <c r="AX118" s="19">
        <f t="shared" si="23"/>
        <v>0</v>
      </c>
      <c r="AY118" s="19">
        <f t="shared" si="23"/>
        <v>0</v>
      </c>
      <c r="AZ118" s="19">
        <f t="shared" si="23"/>
        <v>0</v>
      </c>
      <c r="BA118" s="19">
        <f t="shared" si="23"/>
        <v>0</v>
      </c>
      <c r="BB118" s="19">
        <f t="shared" si="23"/>
        <v>0</v>
      </c>
    </row>
    <row r="119" spans="1:60" ht="22.5" customHeight="1" x14ac:dyDescent="0.25">
      <c r="A119" s="157" t="s">
        <v>54</v>
      </c>
      <c r="B119" s="157" t="s">
        <v>617</v>
      </c>
      <c r="C119" s="157" t="s">
        <v>619</v>
      </c>
      <c r="D119" s="157" t="s">
        <v>614</v>
      </c>
      <c r="E119" s="157"/>
      <c r="F119" s="157"/>
      <c r="G119" s="173"/>
      <c r="H119" s="18" t="s">
        <v>916</v>
      </c>
      <c r="I119" s="210" t="s">
        <v>612</v>
      </c>
      <c r="J119" s="18"/>
      <c r="K119" s="67"/>
      <c r="L119" s="67"/>
      <c r="M119" s="18"/>
      <c r="N119" s="18"/>
      <c r="O119" s="19">
        <f t="shared" si="18"/>
        <v>13389900</v>
      </c>
      <c r="P119" s="19">
        <f>+P120</f>
        <v>0</v>
      </c>
      <c r="Q119" s="19">
        <f t="shared" si="23"/>
        <v>0</v>
      </c>
      <c r="R119" s="19">
        <f t="shared" si="23"/>
        <v>0</v>
      </c>
      <c r="S119" s="19">
        <f t="shared" si="23"/>
        <v>0</v>
      </c>
      <c r="T119" s="19">
        <f t="shared" si="23"/>
        <v>0</v>
      </c>
      <c r="U119" s="19">
        <f t="shared" si="23"/>
        <v>0</v>
      </c>
      <c r="V119" s="19">
        <f t="shared" si="23"/>
        <v>0</v>
      </c>
      <c r="W119" s="19">
        <f t="shared" si="23"/>
        <v>0</v>
      </c>
      <c r="X119" s="19">
        <f t="shared" si="23"/>
        <v>0</v>
      </c>
      <c r="Y119" s="19">
        <f t="shared" si="23"/>
        <v>0</v>
      </c>
      <c r="Z119" s="19">
        <f t="shared" si="23"/>
        <v>0</v>
      </c>
      <c r="AA119" s="19">
        <f t="shared" si="23"/>
        <v>0</v>
      </c>
      <c r="AB119" s="19">
        <f t="shared" si="23"/>
        <v>0</v>
      </c>
      <c r="AC119" s="19">
        <f t="shared" si="23"/>
        <v>0</v>
      </c>
      <c r="AD119" s="19">
        <f t="shared" si="23"/>
        <v>0</v>
      </c>
      <c r="AE119" s="19">
        <f t="shared" si="23"/>
        <v>0</v>
      </c>
      <c r="AF119" s="19">
        <f t="shared" si="23"/>
        <v>0</v>
      </c>
      <c r="AG119" s="19">
        <f t="shared" si="23"/>
        <v>0</v>
      </c>
      <c r="AH119" s="19">
        <f t="shared" si="23"/>
        <v>0</v>
      </c>
      <c r="AI119" s="19">
        <f t="shared" si="23"/>
        <v>0</v>
      </c>
      <c r="AJ119" s="19">
        <f t="shared" si="23"/>
        <v>0</v>
      </c>
      <c r="AK119" s="19">
        <f t="shared" si="23"/>
        <v>0</v>
      </c>
      <c r="AL119" s="19">
        <f t="shared" si="23"/>
        <v>0</v>
      </c>
      <c r="AM119" s="19">
        <f t="shared" si="23"/>
        <v>0</v>
      </c>
      <c r="AN119" s="19">
        <f t="shared" si="23"/>
        <v>0</v>
      </c>
      <c r="AO119" s="19">
        <f t="shared" si="23"/>
        <v>0</v>
      </c>
      <c r="AP119" s="19">
        <f t="shared" si="23"/>
        <v>0</v>
      </c>
      <c r="AQ119" s="19">
        <f t="shared" si="23"/>
        <v>0</v>
      </c>
      <c r="AR119" s="19">
        <f t="shared" si="23"/>
        <v>0</v>
      </c>
      <c r="AS119" s="19">
        <f t="shared" si="23"/>
        <v>13389900</v>
      </c>
      <c r="AT119" s="19">
        <f t="shared" si="23"/>
        <v>0</v>
      </c>
      <c r="AU119" s="19">
        <f t="shared" si="23"/>
        <v>0</v>
      </c>
      <c r="AV119" s="19">
        <f t="shared" si="23"/>
        <v>0</v>
      </c>
      <c r="AW119" s="19">
        <f t="shared" si="23"/>
        <v>0</v>
      </c>
      <c r="AX119" s="19">
        <f t="shared" si="23"/>
        <v>0</v>
      </c>
      <c r="AY119" s="19">
        <f t="shared" si="23"/>
        <v>0</v>
      </c>
      <c r="AZ119" s="19">
        <f t="shared" si="23"/>
        <v>0</v>
      </c>
      <c r="BA119" s="19">
        <f t="shared" si="23"/>
        <v>0</v>
      </c>
      <c r="BB119" s="19">
        <f t="shared" si="23"/>
        <v>0</v>
      </c>
    </row>
    <row r="120" spans="1:60" ht="12.75" customHeight="1" x14ac:dyDescent="0.25">
      <c r="A120" s="157" t="s">
        <v>54</v>
      </c>
      <c r="B120" s="157" t="s">
        <v>617</v>
      </c>
      <c r="C120" s="157" t="s">
        <v>619</v>
      </c>
      <c r="D120" s="157" t="s">
        <v>614</v>
      </c>
      <c r="E120" s="157" t="s">
        <v>36</v>
      </c>
      <c r="F120" s="157"/>
      <c r="G120" s="173"/>
      <c r="H120" s="18" t="s">
        <v>916</v>
      </c>
      <c r="I120" s="210" t="s">
        <v>573</v>
      </c>
      <c r="J120" s="18"/>
      <c r="K120" s="67"/>
      <c r="L120" s="67"/>
      <c r="M120" s="18"/>
      <c r="N120" s="18"/>
      <c r="O120" s="19">
        <f t="shared" si="18"/>
        <v>13389900</v>
      </c>
      <c r="P120" s="19">
        <f>+P121</f>
        <v>0</v>
      </c>
      <c r="Q120" s="19">
        <f t="shared" si="23"/>
        <v>0</v>
      </c>
      <c r="R120" s="19">
        <f t="shared" si="23"/>
        <v>0</v>
      </c>
      <c r="S120" s="19">
        <f t="shared" si="23"/>
        <v>0</v>
      </c>
      <c r="T120" s="19">
        <f t="shared" si="23"/>
        <v>0</v>
      </c>
      <c r="U120" s="19">
        <f t="shared" si="23"/>
        <v>0</v>
      </c>
      <c r="V120" s="19">
        <f t="shared" si="23"/>
        <v>0</v>
      </c>
      <c r="W120" s="19">
        <f t="shared" si="23"/>
        <v>0</v>
      </c>
      <c r="X120" s="19">
        <f t="shared" si="23"/>
        <v>0</v>
      </c>
      <c r="Y120" s="19">
        <f t="shared" si="23"/>
        <v>0</v>
      </c>
      <c r="Z120" s="19">
        <f t="shared" si="23"/>
        <v>0</v>
      </c>
      <c r="AA120" s="19">
        <f t="shared" si="23"/>
        <v>0</v>
      </c>
      <c r="AB120" s="19">
        <f t="shared" si="23"/>
        <v>0</v>
      </c>
      <c r="AC120" s="19">
        <f t="shared" si="23"/>
        <v>0</v>
      </c>
      <c r="AD120" s="19">
        <f t="shared" si="23"/>
        <v>0</v>
      </c>
      <c r="AE120" s="19">
        <f t="shared" si="23"/>
        <v>0</v>
      </c>
      <c r="AF120" s="19">
        <f t="shared" si="23"/>
        <v>0</v>
      </c>
      <c r="AG120" s="19">
        <f t="shared" si="23"/>
        <v>0</v>
      </c>
      <c r="AH120" s="19">
        <f t="shared" si="23"/>
        <v>0</v>
      </c>
      <c r="AI120" s="19">
        <f t="shared" si="23"/>
        <v>0</v>
      </c>
      <c r="AJ120" s="19">
        <f t="shared" si="23"/>
        <v>0</v>
      </c>
      <c r="AK120" s="19">
        <f t="shared" si="23"/>
        <v>0</v>
      </c>
      <c r="AL120" s="19">
        <f t="shared" si="23"/>
        <v>0</v>
      </c>
      <c r="AM120" s="19">
        <f t="shared" si="23"/>
        <v>0</v>
      </c>
      <c r="AN120" s="19">
        <f t="shared" si="23"/>
        <v>0</v>
      </c>
      <c r="AO120" s="19">
        <f t="shared" si="23"/>
        <v>0</v>
      </c>
      <c r="AP120" s="19">
        <f t="shared" si="23"/>
        <v>0</v>
      </c>
      <c r="AQ120" s="19">
        <f t="shared" si="23"/>
        <v>0</v>
      </c>
      <c r="AR120" s="19">
        <f t="shared" si="23"/>
        <v>0</v>
      </c>
      <c r="AS120" s="19">
        <f t="shared" si="23"/>
        <v>13389900</v>
      </c>
      <c r="AT120" s="19">
        <f t="shared" si="23"/>
        <v>0</v>
      </c>
      <c r="AU120" s="19">
        <f t="shared" si="23"/>
        <v>0</v>
      </c>
      <c r="AV120" s="19">
        <f t="shared" si="23"/>
        <v>0</v>
      </c>
      <c r="AW120" s="19">
        <f t="shared" si="23"/>
        <v>0</v>
      </c>
      <c r="AX120" s="19">
        <f t="shared" si="23"/>
        <v>0</v>
      </c>
      <c r="AY120" s="19">
        <f t="shared" si="23"/>
        <v>0</v>
      </c>
      <c r="AZ120" s="19">
        <f t="shared" si="23"/>
        <v>0</v>
      </c>
      <c r="BA120" s="19">
        <f t="shared" si="23"/>
        <v>0</v>
      </c>
      <c r="BB120" s="19">
        <f t="shared" si="23"/>
        <v>0</v>
      </c>
    </row>
    <row r="121" spans="1:60" ht="22.5" customHeight="1" x14ac:dyDescent="0.25">
      <c r="A121" s="157" t="s">
        <v>54</v>
      </c>
      <c r="B121" s="157" t="s">
        <v>617</v>
      </c>
      <c r="C121" s="157" t="s">
        <v>619</v>
      </c>
      <c r="D121" s="157" t="s">
        <v>614</v>
      </c>
      <c r="E121" s="157" t="s">
        <v>36</v>
      </c>
      <c r="F121" s="259" t="s">
        <v>631</v>
      </c>
      <c r="G121" s="173"/>
      <c r="H121" s="18" t="s">
        <v>916</v>
      </c>
      <c r="I121" s="210" t="s">
        <v>613</v>
      </c>
      <c r="J121" s="18"/>
      <c r="K121" s="67"/>
      <c r="L121" s="72"/>
      <c r="M121" s="61"/>
      <c r="N121" s="132">
        <v>13389900</v>
      </c>
      <c r="O121" s="131">
        <f t="shared" si="18"/>
        <v>13389900</v>
      </c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20">
        <v>13389900</v>
      </c>
      <c r="AT121" s="19"/>
      <c r="AU121" s="19"/>
      <c r="AV121" s="19"/>
      <c r="AW121" s="19"/>
      <c r="AX121" s="19"/>
      <c r="AY121" s="19"/>
      <c r="AZ121" s="19"/>
      <c r="BA121" s="19"/>
      <c r="BB121" s="41"/>
      <c r="BH121" s="129">
        <f>+N121-O121</f>
        <v>0</v>
      </c>
    </row>
    <row r="122" spans="1:60" ht="51.75" customHeight="1" x14ac:dyDescent="0.25">
      <c r="A122" s="157"/>
      <c r="B122" s="157"/>
      <c r="C122" s="157"/>
      <c r="D122" s="157"/>
      <c r="E122" s="157"/>
      <c r="F122" s="157"/>
      <c r="G122" s="173"/>
      <c r="H122" s="18"/>
      <c r="I122" s="17"/>
      <c r="J122" s="18"/>
      <c r="K122" s="70" t="s">
        <v>1069</v>
      </c>
      <c r="L122" s="72">
        <v>13389900</v>
      </c>
      <c r="M122" s="61"/>
      <c r="N122" s="61"/>
      <c r="O122" s="19">
        <f t="shared" si="18"/>
        <v>0</v>
      </c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20"/>
      <c r="AT122" s="19"/>
      <c r="AU122" s="19"/>
      <c r="AV122" s="19"/>
      <c r="AW122" s="19"/>
      <c r="AX122" s="19"/>
      <c r="AY122" s="19"/>
      <c r="AZ122" s="19"/>
      <c r="BA122" s="19"/>
      <c r="BB122" s="41"/>
    </row>
    <row r="123" spans="1:60" ht="12.75" customHeight="1" x14ac:dyDescent="0.25">
      <c r="A123" s="127" t="s">
        <v>34</v>
      </c>
      <c r="B123" s="128"/>
      <c r="C123" s="128"/>
      <c r="D123" s="128"/>
      <c r="E123" s="128"/>
      <c r="F123" s="128"/>
      <c r="G123" s="177"/>
      <c r="H123" s="143"/>
      <c r="I123" s="49" t="s">
        <v>35</v>
      </c>
      <c r="J123" s="49"/>
      <c r="K123" s="66"/>
      <c r="L123" s="66"/>
      <c r="M123" s="49"/>
      <c r="N123" s="49"/>
      <c r="O123" s="122">
        <f t="shared" si="18"/>
        <v>8388398161.460001</v>
      </c>
      <c r="P123" s="123">
        <f t="shared" ref="P123:BB123" si="24">+P124+P131+P197+P237</f>
        <v>5266000000</v>
      </c>
      <c r="Q123" s="123">
        <f t="shared" si="24"/>
        <v>0</v>
      </c>
      <c r="R123" s="123">
        <f t="shared" si="24"/>
        <v>0</v>
      </c>
      <c r="S123" s="123">
        <f t="shared" si="24"/>
        <v>61196205</v>
      </c>
      <c r="T123" s="123">
        <f t="shared" si="24"/>
        <v>24458562.600000001</v>
      </c>
      <c r="U123" s="123">
        <f t="shared" si="24"/>
        <v>0</v>
      </c>
      <c r="V123" s="123">
        <f t="shared" si="24"/>
        <v>75956765.039999962</v>
      </c>
      <c r="W123" s="123">
        <f t="shared" si="24"/>
        <v>0</v>
      </c>
      <c r="X123" s="123">
        <f t="shared" si="24"/>
        <v>0</v>
      </c>
      <c r="Y123" s="123">
        <f t="shared" si="24"/>
        <v>65323372.5</v>
      </c>
      <c r="Z123" s="123">
        <f t="shared" si="24"/>
        <v>0</v>
      </c>
      <c r="AA123" s="123">
        <f t="shared" si="24"/>
        <v>0</v>
      </c>
      <c r="AB123" s="123">
        <f t="shared" si="24"/>
        <v>0</v>
      </c>
      <c r="AC123" s="123">
        <f t="shared" si="24"/>
        <v>0</v>
      </c>
      <c r="AD123" s="123">
        <f t="shared" si="24"/>
        <v>316227190.61000001</v>
      </c>
      <c r="AE123" s="123">
        <f t="shared" si="24"/>
        <v>0</v>
      </c>
      <c r="AF123" s="123">
        <f t="shared" si="24"/>
        <v>462366833</v>
      </c>
      <c r="AG123" s="123">
        <f t="shared" si="24"/>
        <v>54043234.960000001</v>
      </c>
      <c r="AH123" s="123">
        <f t="shared" si="24"/>
        <v>0</v>
      </c>
      <c r="AI123" s="123">
        <f t="shared" si="24"/>
        <v>853772808.88999999</v>
      </c>
      <c r="AJ123" s="123">
        <f t="shared" si="24"/>
        <v>0</v>
      </c>
      <c r="AK123" s="123">
        <f t="shared" si="24"/>
        <v>0</v>
      </c>
      <c r="AL123" s="123">
        <f t="shared" si="24"/>
        <v>247182162.96000001</v>
      </c>
      <c r="AM123" s="123">
        <f t="shared" si="24"/>
        <v>0</v>
      </c>
      <c r="AN123" s="123">
        <f t="shared" si="24"/>
        <v>960059584.48000002</v>
      </c>
      <c r="AO123" s="123">
        <f t="shared" si="24"/>
        <v>0</v>
      </c>
      <c r="AP123" s="123">
        <f t="shared" si="24"/>
        <v>0</v>
      </c>
      <c r="AQ123" s="123">
        <f t="shared" si="24"/>
        <v>0</v>
      </c>
      <c r="AR123" s="123">
        <f t="shared" si="24"/>
        <v>0</v>
      </c>
      <c r="AS123" s="123">
        <f t="shared" si="24"/>
        <v>0</v>
      </c>
      <c r="AT123" s="123">
        <f t="shared" si="24"/>
        <v>0</v>
      </c>
      <c r="AU123" s="123">
        <f t="shared" si="24"/>
        <v>0</v>
      </c>
      <c r="AV123" s="123">
        <f t="shared" si="24"/>
        <v>1811441.42</v>
      </c>
      <c r="AW123" s="123">
        <f t="shared" si="24"/>
        <v>0</v>
      </c>
      <c r="AX123" s="123">
        <f t="shared" si="24"/>
        <v>0</v>
      </c>
      <c r="AY123" s="123">
        <f t="shared" si="24"/>
        <v>0</v>
      </c>
      <c r="AZ123" s="123">
        <f t="shared" si="24"/>
        <v>0</v>
      </c>
      <c r="BA123" s="123">
        <f t="shared" si="24"/>
        <v>0</v>
      </c>
      <c r="BB123" s="123" t="e">
        <f t="shared" si="24"/>
        <v>#VALUE!</v>
      </c>
    </row>
    <row r="124" spans="1:60" ht="12.75" customHeight="1" x14ac:dyDescent="0.25">
      <c r="A124" s="157" t="s">
        <v>34</v>
      </c>
      <c r="B124" s="16" t="s">
        <v>36</v>
      </c>
      <c r="C124" s="16"/>
      <c r="D124" s="16"/>
      <c r="E124" s="16"/>
      <c r="F124" s="16"/>
      <c r="G124" s="173"/>
      <c r="H124" s="18"/>
      <c r="I124" s="18" t="s">
        <v>1394</v>
      </c>
      <c r="J124" s="18"/>
      <c r="K124" s="67"/>
      <c r="L124" s="67"/>
      <c r="M124" s="18"/>
      <c r="N124" s="18"/>
      <c r="O124" s="43">
        <f t="shared" si="18"/>
        <v>327182162.96000004</v>
      </c>
      <c r="P124" s="43">
        <f>+P125</f>
        <v>0</v>
      </c>
      <c r="Q124" s="43">
        <f t="shared" ref="Q124:BB127" si="25">+Q125</f>
        <v>0</v>
      </c>
      <c r="R124" s="43">
        <f t="shared" si="25"/>
        <v>0</v>
      </c>
      <c r="S124" s="43">
        <f t="shared" si="25"/>
        <v>0</v>
      </c>
      <c r="T124" s="43">
        <f t="shared" si="25"/>
        <v>0</v>
      </c>
      <c r="U124" s="43">
        <f t="shared" si="25"/>
        <v>0</v>
      </c>
      <c r="V124" s="43">
        <f t="shared" si="25"/>
        <v>0</v>
      </c>
      <c r="W124" s="43">
        <f t="shared" si="25"/>
        <v>0</v>
      </c>
      <c r="X124" s="43">
        <f t="shared" si="25"/>
        <v>0</v>
      </c>
      <c r="Y124" s="43">
        <f t="shared" si="25"/>
        <v>0</v>
      </c>
      <c r="Z124" s="43">
        <f t="shared" si="25"/>
        <v>0</v>
      </c>
      <c r="AA124" s="43">
        <f t="shared" si="25"/>
        <v>0</v>
      </c>
      <c r="AB124" s="43">
        <f t="shared" si="25"/>
        <v>0</v>
      </c>
      <c r="AC124" s="43">
        <f t="shared" si="25"/>
        <v>0</v>
      </c>
      <c r="AD124" s="43">
        <f t="shared" si="25"/>
        <v>0</v>
      </c>
      <c r="AE124" s="43">
        <f t="shared" si="25"/>
        <v>0</v>
      </c>
      <c r="AF124" s="43">
        <f t="shared" si="25"/>
        <v>0</v>
      </c>
      <c r="AG124" s="43">
        <f t="shared" si="25"/>
        <v>0</v>
      </c>
      <c r="AH124" s="43">
        <f t="shared" si="25"/>
        <v>0</v>
      </c>
      <c r="AI124" s="43">
        <f t="shared" si="25"/>
        <v>80000000</v>
      </c>
      <c r="AJ124" s="43">
        <f t="shared" si="25"/>
        <v>0</v>
      </c>
      <c r="AK124" s="43">
        <f t="shared" si="25"/>
        <v>0</v>
      </c>
      <c r="AL124" s="43">
        <f t="shared" si="25"/>
        <v>247182162.96000001</v>
      </c>
      <c r="AM124" s="43">
        <f t="shared" si="25"/>
        <v>0</v>
      </c>
      <c r="AN124" s="43">
        <f t="shared" si="25"/>
        <v>0</v>
      </c>
      <c r="AO124" s="43">
        <f t="shared" si="25"/>
        <v>0</v>
      </c>
      <c r="AP124" s="43">
        <f t="shared" si="25"/>
        <v>0</v>
      </c>
      <c r="AQ124" s="43">
        <f t="shared" si="25"/>
        <v>0</v>
      </c>
      <c r="AR124" s="43">
        <f t="shared" si="25"/>
        <v>0</v>
      </c>
      <c r="AS124" s="43">
        <f t="shared" si="25"/>
        <v>0</v>
      </c>
      <c r="AT124" s="43">
        <f t="shared" si="25"/>
        <v>0</v>
      </c>
      <c r="AU124" s="43">
        <f t="shared" si="25"/>
        <v>0</v>
      </c>
      <c r="AV124" s="43">
        <f t="shared" si="25"/>
        <v>0</v>
      </c>
      <c r="AW124" s="43">
        <f t="shared" si="25"/>
        <v>0</v>
      </c>
      <c r="AX124" s="43">
        <f t="shared" si="25"/>
        <v>0</v>
      </c>
      <c r="AY124" s="43">
        <f t="shared" si="25"/>
        <v>0</v>
      </c>
      <c r="AZ124" s="43">
        <f t="shared" si="25"/>
        <v>0</v>
      </c>
      <c r="BA124" s="43">
        <f t="shared" si="25"/>
        <v>0</v>
      </c>
      <c r="BB124" s="43">
        <f t="shared" si="25"/>
        <v>0</v>
      </c>
    </row>
    <row r="125" spans="1:60" ht="45" customHeight="1" x14ac:dyDescent="0.25">
      <c r="A125" s="157" t="s">
        <v>34</v>
      </c>
      <c r="B125" s="16" t="s">
        <v>36</v>
      </c>
      <c r="C125" s="16" t="s">
        <v>36</v>
      </c>
      <c r="D125" s="16"/>
      <c r="E125" s="16"/>
      <c r="F125" s="16"/>
      <c r="G125" s="173"/>
      <c r="H125" s="18"/>
      <c r="I125" s="18" t="s">
        <v>1141</v>
      </c>
      <c r="J125" s="18"/>
      <c r="K125" s="67"/>
      <c r="L125" s="67"/>
      <c r="M125" s="18"/>
      <c r="N125" s="18"/>
      <c r="O125" s="43">
        <f t="shared" si="18"/>
        <v>327182162.96000004</v>
      </c>
      <c r="P125" s="43">
        <f>+P126</f>
        <v>0</v>
      </c>
      <c r="Q125" s="43">
        <f t="shared" si="25"/>
        <v>0</v>
      </c>
      <c r="R125" s="43">
        <f t="shared" si="25"/>
        <v>0</v>
      </c>
      <c r="S125" s="43">
        <f t="shared" si="25"/>
        <v>0</v>
      </c>
      <c r="T125" s="43">
        <f t="shared" si="25"/>
        <v>0</v>
      </c>
      <c r="U125" s="43">
        <f t="shared" si="25"/>
        <v>0</v>
      </c>
      <c r="V125" s="43">
        <f t="shared" si="25"/>
        <v>0</v>
      </c>
      <c r="W125" s="43">
        <f t="shared" si="25"/>
        <v>0</v>
      </c>
      <c r="X125" s="43">
        <f t="shared" si="25"/>
        <v>0</v>
      </c>
      <c r="Y125" s="43">
        <f t="shared" si="25"/>
        <v>0</v>
      </c>
      <c r="Z125" s="43">
        <f t="shared" si="25"/>
        <v>0</v>
      </c>
      <c r="AA125" s="43">
        <f t="shared" si="25"/>
        <v>0</v>
      </c>
      <c r="AB125" s="43">
        <f t="shared" si="25"/>
        <v>0</v>
      </c>
      <c r="AC125" s="43">
        <f t="shared" si="25"/>
        <v>0</v>
      </c>
      <c r="AD125" s="43">
        <f t="shared" si="25"/>
        <v>0</v>
      </c>
      <c r="AE125" s="43">
        <f t="shared" si="25"/>
        <v>0</v>
      </c>
      <c r="AF125" s="43">
        <f t="shared" si="25"/>
        <v>0</v>
      </c>
      <c r="AG125" s="43">
        <f t="shared" si="25"/>
        <v>0</v>
      </c>
      <c r="AH125" s="43">
        <f t="shared" si="25"/>
        <v>0</v>
      </c>
      <c r="AI125" s="43">
        <f t="shared" si="25"/>
        <v>80000000</v>
      </c>
      <c r="AJ125" s="43">
        <f t="shared" si="25"/>
        <v>0</v>
      </c>
      <c r="AK125" s="43">
        <f t="shared" si="25"/>
        <v>0</v>
      </c>
      <c r="AL125" s="43">
        <f t="shared" si="25"/>
        <v>247182162.96000001</v>
      </c>
      <c r="AM125" s="43">
        <f t="shared" si="25"/>
        <v>0</v>
      </c>
      <c r="AN125" s="43">
        <f t="shared" si="25"/>
        <v>0</v>
      </c>
      <c r="AO125" s="43">
        <f t="shared" si="25"/>
        <v>0</v>
      </c>
      <c r="AP125" s="43">
        <f t="shared" si="25"/>
        <v>0</v>
      </c>
      <c r="AQ125" s="43">
        <f t="shared" si="25"/>
        <v>0</v>
      </c>
      <c r="AR125" s="43">
        <f t="shared" si="25"/>
        <v>0</v>
      </c>
      <c r="AS125" s="43">
        <f t="shared" si="25"/>
        <v>0</v>
      </c>
      <c r="AT125" s="43">
        <f t="shared" si="25"/>
        <v>0</v>
      </c>
      <c r="AU125" s="43">
        <f t="shared" si="25"/>
        <v>0</v>
      </c>
      <c r="AV125" s="43">
        <f t="shared" si="25"/>
        <v>0</v>
      </c>
      <c r="AW125" s="43">
        <f t="shared" si="25"/>
        <v>0</v>
      </c>
      <c r="AX125" s="43">
        <f t="shared" si="25"/>
        <v>0</v>
      </c>
      <c r="AY125" s="43">
        <f t="shared" si="25"/>
        <v>0</v>
      </c>
      <c r="AZ125" s="43">
        <f t="shared" si="25"/>
        <v>0</v>
      </c>
      <c r="BA125" s="43">
        <f t="shared" si="25"/>
        <v>0</v>
      </c>
      <c r="BB125" s="43">
        <f t="shared" si="25"/>
        <v>0</v>
      </c>
    </row>
    <row r="126" spans="1:60" ht="12.75" customHeight="1" x14ac:dyDescent="0.25">
      <c r="A126" s="157" t="s">
        <v>34</v>
      </c>
      <c r="B126" s="16" t="s">
        <v>36</v>
      </c>
      <c r="C126" s="16" t="s">
        <v>36</v>
      </c>
      <c r="D126" s="16" t="s">
        <v>36</v>
      </c>
      <c r="E126" s="16"/>
      <c r="F126" s="16"/>
      <c r="G126" s="173"/>
      <c r="H126" s="18"/>
      <c r="I126" s="18" t="s">
        <v>37</v>
      </c>
      <c r="J126" s="18"/>
      <c r="K126" s="67"/>
      <c r="L126" s="67"/>
      <c r="M126" s="18"/>
      <c r="N126" s="18"/>
      <c r="O126" s="43">
        <f t="shared" si="18"/>
        <v>327182162.96000004</v>
      </c>
      <c r="P126" s="43">
        <f>+P127</f>
        <v>0</v>
      </c>
      <c r="Q126" s="43">
        <f t="shared" si="25"/>
        <v>0</v>
      </c>
      <c r="R126" s="43">
        <f t="shared" si="25"/>
        <v>0</v>
      </c>
      <c r="S126" s="43">
        <f t="shared" si="25"/>
        <v>0</v>
      </c>
      <c r="T126" s="43">
        <f t="shared" si="25"/>
        <v>0</v>
      </c>
      <c r="U126" s="43">
        <f t="shared" si="25"/>
        <v>0</v>
      </c>
      <c r="V126" s="43">
        <f t="shared" si="25"/>
        <v>0</v>
      </c>
      <c r="W126" s="43">
        <f t="shared" si="25"/>
        <v>0</v>
      </c>
      <c r="X126" s="43">
        <f t="shared" si="25"/>
        <v>0</v>
      </c>
      <c r="Y126" s="43">
        <f t="shared" si="25"/>
        <v>0</v>
      </c>
      <c r="Z126" s="43">
        <f t="shared" si="25"/>
        <v>0</v>
      </c>
      <c r="AA126" s="43">
        <f t="shared" si="25"/>
        <v>0</v>
      </c>
      <c r="AB126" s="43">
        <f t="shared" si="25"/>
        <v>0</v>
      </c>
      <c r="AC126" s="43">
        <f t="shared" si="25"/>
        <v>0</v>
      </c>
      <c r="AD126" s="43">
        <f t="shared" si="25"/>
        <v>0</v>
      </c>
      <c r="AE126" s="43">
        <f t="shared" si="25"/>
        <v>0</v>
      </c>
      <c r="AF126" s="43">
        <f t="shared" si="25"/>
        <v>0</v>
      </c>
      <c r="AG126" s="43">
        <f t="shared" si="25"/>
        <v>0</v>
      </c>
      <c r="AH126" s="43">
        <f t="shared" si="25"/>
        <v>0</v>
      </c>
      <c r="AI126" s="43">
        <f t="shared" si="25"/>
        <v>80000000</v>
      </c>
      <c r="AJ126" s="43">
        <f t="shared" si="25"/>
        <v>0</v>
      </c>
      <c r="AK126" s="43">
        <f t="shared" si="25"/>
        <v>0</v>
      </c>
      <c r="AL126" s="43">
        <f t="shared" si="25"/>
        <v>247182162.96000001</v>
      </c>
      <c r="AM126" s="43">
        <f t="shared" si="25"/>
        <v>0</v>
      </c>
      <c r="AN126" s="43">
        <f t="shared" si="25"/>
        <v>0</v>
      </c>
      <c r="AO126" s="43">
        <f t="shared" si="25"/>
        <v>0</v>
      </c>
      <c r="AP126" s="43">
        <f t="shared" si="25"/>
        <v>0</v>
      </c>
      <c r="AQ126" s="43">
        <f t="shared" si="25"/>
        <v>0</v>
      </c>
      <c r="AR126" s="43">
        <f t="shared" si="25"/>
        <v>0</v>
      </c>
      <c r="AS126" s="43">
        <f t="shared" si="25"/>
        <v>0</v>
      </c>
      <c r="AT126" s="43">
        <f t="shared" si="25"/>
        <v>0</v>
      </c>
      <c r="AU126" s="43">
        <f t="shared" si="25"/>
        <v>0</v>
      </c>
      <c r="AV126" s="43">
        <f t="shared" si="25"/>
        <v>0</v>
      </c>
      <c r="AW126" s="43">
        <f t="shared" si="25"/>
        <v>0</v>
      </c>
      <c r="AX126" s="43">
        <f t="shared" si="25"/>
        <v>0</v>
      </c>
      <c r="AY126" s="43">
        <f t="shared" si="25"/>
        <v>0</v>
      </c>
      <c r="AZ126" s="43">
        <f t="shared" si="25"/>
        <v>0</v>
      </c>
      <c r="BA126" s="43">
        <f t="shared" si="25"/>
        <v>0</v>
      </c>
      <c r="BB126" s="43">
        <f t="shared" si="25"/>
        <v>0</v>
      </c>
    </row>
    <row r="127" spans="1:60" ht="13.5" customHeight="1" x14ac:dyDescent="0.25">
      <c r="A127" s="157" t="s">
        <v>34</v>
      </c>
      <c r="B127" s="16" t="s">
        <v>36</v>
      </c>
      <c r="C127" s="16" t="s">
        <v>36</v>
      </c>
      <c r="D127" s="16" t="s">
        <v>36</v>
      </c>
      <c r="E127" s="16" t="s">
        <v>36</v>
      </c>
      <c r="F127" s="16"/>
      <c r="G127" s="173"/>
      <c r="H127" s="18"/>
      <c r="I127" s="18" t="s">
        <v>38</v>
      </c>
      <c r="J127" s="18"/>
      <c r="K127" s="67"/>
      <c r="L127" s="67"/>
      <c r="M127" s="18"/>
      <c r="N127" s="18"/>
      <c r="O127" s="43">
        <f t="shared" si="18"/>
        <v>327182162.96000004</v>
      </c>
      <c r="P127" s="43">
        <f>+P128</f>
        <v>0</v>
      </c>
      <c r="Q127" s="43">
        <f t="shared" si="25"/>
        <v>0</v>
      </c>
      <c r="R127" s="43">
        <f t="shared" si="25"/>
        <v>0</v>
      </c>
      <c r="S127" s="43">
        <f t="shared" si="25"/>
        <v>0</v>
      </c>
      <c r="T127" s="43">
        <f t="shared" si="25"/>
        <v>0</v>
      </c>
      <c r="U127" s="43">
        <f t="shared" si="25"/>
        <v>0</v>
      </c>
      <c r="V127" s="43">
        <f t="shared" si="25"/>
        <v>0</v>
      </c>
      <c r="W127" s="43">
        <f t="shared" si="25"/>
        <v>0</v>
      </c>
      <c r="X127" s="43">
        <f t="shared" si="25"/>
        <v>0</v>
      </c>
      <c r="Y127" s="43">
        <f t="shared" si="25"/>
        <v>0</v>
      </c>
      <c r="Z127" s="43">
        <f t="shared" si="25"/>
        <v>0</v>
      </c>
      <c r="AA127" s="43">
        <f t="shared" si="25"/>
        <v>0</v>
      </c>
      <c r="AB127" s="43">
        <f t="shared" si="25"/>
        <v>0</v>
      </c>
      <c r="AC127" s="43">
        <f t="shared" si="25"/>
        <v>0</v>
      </c>
      <c r="AD127" s="43">
        <f t="shared" si="25"/>
        <v>0</v>
      </c>
      <c r="AE127" s="43">
        <f t="shared" si="25"/>
        <v>0</v>
      </c>
      <c r="AF127" s="43">
        <f t="shared" si="25"/>
        <v>0</v>
      </c>
      <c r="AG127" s="43">
        <f t="shared" si="25"/>
        <v>0</v>
      </c>
      <c r="AH127" s="43">
        <f t="shared" si="25"/>
        <v>0</v>
      </c>
      <c r="AI127" s="43">
        <f t="shared" si="25"/>
        <v>80000000</v>
      </c>
      <c r="AJ127" s="43">
        <f t="shared" si="25"/>
        <v>0</v>
      </c>
      <c r="AK127" s="43">
        <f t="shared" si="25"/>
        <v>0</v>
      </c>
      <c r="AL127" s="43">
        <f t="shared" si="25"/>
        <v>247182162.96000001</v>
      </c>
      <c r="AM127" s="43">
        <f t="shared" si="25"/>
        <v>0</v>
      </c>
      <c r="AN127" s="43">
        <f t="shared" si="25"/>
        <v>0</v>
      </c>
      <c r="AO127" s="43">
        <f t="shared" si="25"/>
        <v>0</v>
      </c>
      <c r="AP127" s="43">
        <f t="shared" si="25"/>
        <v>0</v>
      </c>
      <c r="AQ127" s="43">
        <f t="shared" si="25"/>
        <v>0</v>
      </c>
      <c r="AR127" s="43">
        <f t="shared" si="25"/>
        <v>0</v>
      </c>
      <c r="AS127" s="43">
        <f t="shared" si="25"/>
        <v>0</v>
      </c>
      <c r="AT127" s="43">
        <f t="shared" si="25"/>
        <v>0</v>
      </c>
      <c r="AU127" s="43">
        <f t="shared" si="25"/>
        <v>0</v>
      </c>
      <c r="AV127" s="43">
        <f t="shared" si="25"/>
        <v>0</v>
      </c>
      <c r="AW127" s="43">
        <f t="shared" si="25"/>
        <v>0</v>
      </c>
      <c r="AX127" s="43">
        <f t="shared" si="25"/>
        <v>0</v>
      </c>
      <c r="AY127" s="43">
        <f t="shared" si="25"/>
        <v>0</v>
      </c>
      <c r="AZ127" s="43">
        <f t="shared" si="25"/>
        <v>0</v>
      </c>
      <c r="BA127" s="43">
        <f t="shared" si="25"/>
        <v>0</v>
      </c>
      <c r="BB127" s="43">
        <f t="shared" si="25"/>
        <v>0</v>
      </c>
    </row>
    <row r="128" spans="1:60" ht="22.5" customHeight="1" x14ac:dyDescent="0.25">
      <c r="A128" s="157" t="s">
        <v>34</v>
      </c>
      <c r="B128" s="16" t="s">
        <v>36</v>
      </c>
      <c r="C128" s="16" t="s">
        <v>36</v>
      </c>
      <c r="D128" s="16" t="s">
        <v>36</v>
      </c>
      <c r="E128" s="16" t="s">
        <v>36</v>
      </c>
      <c r="F128" s="259" t="s">
        <v>920</v>
      </c>
      <c r="G128" s="54" t="s">
        <v>36</v>
      </c>
      <c r="H128" s="17" t="s">
        <v>39</v>
      </c>
      <c r="I128" s="146" t="s">
        <v>670</v>
      </c>
      <c r="J128" s="18"/>
      <c r="K128" s="67"/>
      <c r="L128" s="67"/>
      <c r="M128" s="18"/>
      <c r="N128" s="59">
        <v>327182162.96000004</v>
      </c>
      <c r="O128" s="188">
        <f t="shared" si="18"/>
        <v>327182162.96000004</v>
      </c>
      <c r="P128" s="44">
        <v>0</v>
      </c>
      <c r="Q128" s="44">
        <v>0</v>
      </c>
      <c r="R128" s="44"/>
      <c r="S128" s="44">
        <v>0</v>
      </c>
      <c r="T128" s="44">
        <v>0</v>
      </c>
      <c r="U128" s="44">
        <v>0</v>
      </c>
      <c r="V128" s="44">
        <v>0</v>
      </c>
      <c r="W128" s="44">
        <v>0</v>
      </c>
      <c r="X128" s="44">
        <v>0</v>
      </c>
      <c r="Y128" s="44"/>
      <c r="Z128" s="44">
        <v>0</v>
      </c>
      <c r="AA128" s="44"/>
      <c r="AB128" s="44">
        <v>0</v>
      </c>
      <c r="AC128" s="44">
        <v>0</v>
      </c>
      <c r="AD128" s="44">
        <v>0</v>
      </c>
      <c r="AE128" s="44"/>
      <c r="AF128" s="44">
        <v>0</v>
      </c>
      <c r="AG128" s="44">
        <v>0</v>
      </c>
      <c r="AH128" s="44">
        <v>0</v>
      </c>
      <c r="AI128" s="44">
        <v>80000000</v>
      </c>
      <c r="AJ128" s="44">
        <v>0</v>
      </c>
      <c r="AK128" s="44">
        <v>0</v>
      </c>
      <c r="AL128" s="44">
        <v>247182162.96000001</v>
      </c>
      <c r="AM128" s="44">
        <v>0</v>
      </c>
      <c r="AN128" s="44">
        <v>0</v>
      </c>
      <c r="AO128" s="44">
        <v>0</v>
      </c>
      <c r="AP128" s="44">
        <v>0</v>
      </c>
      <c r="AQ128" s="44">
        <v>0</v>
      </c>
      <c r="AR128" s="44">
        <v>0</v>
      </c>
      <c r="AS128" s="44">
        <v>0</v>
      </c>
      <c r="AT128" s="44">
        <v>0</v>
      </c>
      <c r="AU128" s="44">
        <v>0</v>
      </c>
      <c r="AV128" s="44"/>
      <c r="AW128" s="44"/>
      <c r="AX128" s="44">
        <v>0</v>
      </c>
      <c r="AY128" s="44"/>
      <c r="AZ128" s="44">
        <v>0</v>
      </c>
      <c r="BA128" s="44"/>
      <c r="BB128" s="41"/>
      <c r="BH128" s="129">
        <f>+N128-O128</f>
        <v>0</v>
      </c>
    </row>
    <row r="129" spans="1:60" ht="12.75" customHeight="1" x14ac:dyDescent="0.25">
      <c r="A129" s="157"/>
      <c r="B129" s="16"/>
      <c r="C129" s="16"/>
      <c r="D129" s="16"/>
      <c r="E129" s="16"/>
      <c r="F129" s="16"/>
      <c r="G129" s="54"/>
      <c r="H129" s="17"/>
      <c r="I129" s="146"/>
      <c r="J129" s="18"/>
      <c r="K129" s="70" t="s">
        <v>922</v>
      </c>
      <c r="L129" s="71">
        <v>80000000</v>
      </c>
      <c r="M129" s="18"/>
      <c r="N129" s="18"/>
      <c r="O129" s="43">
        <f t="shared" si="18"/>
        <v>0</v>
      </c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10"/>
      <c r="BD129" s="10"/>
      <c r="BE129" s="10"/>
    </row>
    <row r="130" spans="1:60" ht="39" customHeight="1" x14ac:dyDescent="0.25">
      <c r="A130" s="157"/>
      <c r="B130" s="16"/>
      <c r="C130" s="16"/>
      <c r="D130" s="16"/>
      <c r="E130" s="16"/>
      <c r="F130" s="16"/>
      <c r="G130" s="54"/>
      <c r="H130" s="17"/>
      <c r="I130" s="146"/>
      <c r="J130" s="18"/>
      <c r="K130" s="70" t="s">
        <v>1033</v>
      </c>
      <c r="L130" s="71">
        <v>247182162.96000001</v>
      </c>
      <c r="M130" s="18"/>
      <c r="N130" s="18"/>
      <c r="O130" s="43">
        <f t="shared" si="18"/>
        <v>0</v>
      </c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10"/>
      <c r="BD130" s="10"/>
      <c r="BE130" s="10"/>
    </row>
    <row r="131" spans="1:60" ht="12.75" customHeight="1" x14ac:dyDescent="0.25">
      <c r="A131" s="157" t="s">
        <v>34</v>
      </c>
      <c r="B131" s="16" t="s">
        <v>34</v>
      </c>
      <c r="C131" s="155"/>
      <c r="D131" s="155"/>
      <c r="E131" s="155"/>
      <c r="F131" s="155"/>
      <c r="G131" s="176"/>
      <c r="H131" s="155"/>
      <c r="I131" s="18" t="s">
        <v>45</v>
      </c>
      <c r="J131" s="18"/>
      <c r="K131" s="67"/>
      <c r="L131" s="67"/>
      <c r="M131" s="18"/>
      <c r="N131" s="18"/>
      <c r="O131" s="43">
        <f t="shared" ref="O131:O194" si="26">+SUM(P131:BA131)</f>
        <v>2803404557.9800005</v>
      </c>
      <c r="P131" s="43">
        <f>+P132</f>
        <v>1075000000</v>
      </c>
      <c r="Q131" s="43">
        <f t="shared" ref="Q131:BB131" si="27">+Q132</f>
        <v>0</v>
      </c>
      <c r="R131" s="43">
        <f t="shared" si="27"/>
        <v>0</v>
      </c>
      <c r="S131" s="43">
        <f t="shared" si="27"/>
        <v>0</v>
      </c>
      <c r="T131" s="43">
        <f t="shared" si="27"/>
        <v>0</v>
      </c>
      <c r="U131" s="43">
        <f t="shared" si="27"/>
        <v>0</v>
      </c>
      <c r="V131" s="43">
        <f t="shared" si="27"/>
        <v>75956765.039999962</v>
      </c>
      <c r="W131" s="43">
        <f t="shared" si="27"/>
        <v>0</v>
      </c>
      <c r="X131" s="43">
        <f t="shared" si="27"/>
        <v>0</v>
      </c>
      <c r="Y131" s="43">
        <f t="shared" si="27"/>
        <v>0</v>
      </c>
      <c r="Z131" s="43">
        <f t="shared" si="27"/>
        <v>0</v>
      </c>
      <c r="AA131" s="43">
        <f t="shared" si="27"/>
        <v>0</v>
      </c>
      <c r="AB131" s="43">
        <f t="shared" si="27"/>
        <v>0</v>
      </c>
      <c r="AC131" s="43">
        <f t="shared" si="27"/>
        <v>0</v>
      </c>
      <c r="AD131" s="43">
        <f t="shared" si="27"/>
        <v>291227190.61000001</v>
      </c>
      <c r="AE131" s="43">
        <f t="shared" si="27"/>
        <v>0</v>
      </c>
      <c r="AF131" s="43">
        <f t="shared" si="27"/>
        <v>338344973.5</v>
      </c>
      <c r="AG131" s="43">
        <f t="shared" si="27"/>
        <v>54043234.960000001</v>
      </c>
      <c r="AH131" s="43">
        <f t="shared" si="27"/>
        <v>0</v>
      </c>
      <c r="AI131" s="43">
        <f t="shared" si="27"/>
        <v>8772809.3900000006</v>
      </c>
      <c r="AJ131" s="43">
        <f t="shared" si="27"/>
        <v>0</v>
      </c>
      <c r="AK131" s="43">
        <f t="shared" si="27"/>
        <v>0</v>
      </c>
      <c r="AL131" s="43">
        <f t="shared" si="27"/>
        <v>0</v>
      </c>
      <c r="AM131" s="43">
        <f t="shared" si="27"/>
        <v>0</v>
      </c>
      <c r="AN131" s="43">
        <f t="shared" si="27"/>
        <v>960059584.48000002</v>
      </c>
      <c r="AO131" s="43">
        <f t="shared" si="27"/>
        <v>0</v>
      </c>
      <c r="AP131" s="43">
        <f t="shared" si="27"/>
        <v>0</v>
      </c>
      <c r="AQ131" s="43">
        <f t="shared" si="27"/>
        <v>0</v>
      </c>
      <c r="AR131" s="43">
        <f t="shared" si="27"/>
        <v>0</v>
      </c>
      <c r="AS131" s="43">
        <f t="shared" si="27"/>
        <v>0</v>
      </c>
      <c r="AT131" s="43">
        <f t="shared" si="27"/>
        <v>0</v>
      </c>
      <c r="AU131" s="43">
        <f t="shared" si="27"/>
        <v>0</v>
      </c>
      <c r="AV131" s="43">
        <f t="shared" si="27"/>
        <v>0</v>
      </c>
      <c r="AW131" s="43">
        <f t="shared" si="27"/>
        <v>0</v>
      </c>
      <c r="AX131" s="43">
        <f t="shared" si="27"/>
        <v>0</v>
      </c>
      <c r="AY131" s="43">
        <f t="shared" si="27"/>
        <v>0</v>
      </c>
      <c r="AZ131" s="43">
        <f t="shared" si="27"/>
        <v>0</v>
      </c>
      <c r="BA131" s="43">
        <f t="shared" si="27"/>
        <v>0</v>
      </c>
      <c r="BB131" s="43" t="e">
        <f t="shared" si="27"/>
        <v>#VALUE!</v>
      </c>
    </row>
    <row r="132" spans="1:60" ht="78.75" customHeight="1" x14ac:dyDescent="0.25">
      <c r="A132" s="157" t="s">
        <v>34</v>
      </c>
      <c r="B132" s="16" t="s">
        <v>34</v>
      </c>
      <c r="C132" s="16" t="s">
        <v>34</v>
      </c>
      <c r="D132" s="16"/>
      <c r="E132" s="16"/>
      <c r="F132" s="16"/>
      <c r="G132" s="173"/>
      <c r="H132" s="18"/>
      <c r="I132" s="18" t="s">
        <v>1142</v>
      </c>
      <c r="J132" s="18"/>
      <c r="K132" s="67"/>
      <c r="L132" s="67"/>
      <c r="M132" s="18"/>
      <c r="N132" s="18"/>
      <c r="O132" s="43">
        <f t="shared" si="26"/>
        <v>2803404557.9800005</v>
      </c>
      <c r="P132" s="43">
        <f>+P133+P138</f>
        <v>1075000000</v>
      </c>
      <c r="Q132" s="43">
        <f t="shared" ref="Q132:BB132" si="28">+Q133+Q138</f>
        <v>0</v>
      </c>
      <c r="R132" s="43">
        <f t="shared" si="28"/>
        <v>0</v>
      </c>
      <c r="S132" s="43">
        <f t="shared" si="28"/>
        <v>0</v>
      </c>
      <c r="T132" s="43">
        <f t="shared" si="28"/>
        <v>0</v>
      </c>
      <c r="U132" s="43">
        <f t="shared" si="28"/>
        <v>0</v>
      </c>
      <c r="V132" s="43">
        <f t="shared" si="28"/>
        <v>75956765.039999962</v>
      </c>
      <c r="W132" s="43">
        <f t="shared" si="28"/>
        <v>0</v>
      </c>
      <c r="X132" s="43">
        <f t="shared" si="28"/>
        <v>0</v>
      </c>
      <c r="Y132" s="43">
        <f t="shared" si="28"/>
        <v>0</v>
      </c>
      <c r="Z132" s="43">
        <f t="shared" si="28"/>
        <v>0</v>
      </c>
      <c r="AA132" s="43">
        <f t="shared" si="28"/>
        <v>0</v>
      </c>
      <c r="AB132" s="43">
        <f t="shared" si="28"/>
        <v>0</v>
      </c>
      <c r="AC132" s="43">
        <f t="shared" si="28"/>
        <v>0</v>
      </c>
      <c r="AD132" s="43">
        <f t="shared" si="28"/>
        <v>291227190.61000001</v>
      </c>
      <c r="AE132" s="43">
        <f t="shared" si="28"/>
        <v>0</v>
      </c>
      <c r="AF132" s="43">
        <f t="shared" si="28"/>
        <v>338344973.5</v>
      </c>
      <c r="AG132" s="43">
        <f t="shared" si="28"/>
        <v>54043234.960000001</v>
      </c>
      <c r="AH132" s="43">
        <f t="shared" si="28"/>
        <v>0</v>
      </c>
      <c r="AI132" s="43">
        <f t="shared" si="28"/>
        <v>8772809.3900000006</v>
      </c>
      <c r="AJ132" s="43">
        <f t="shared" si="28"/>
        <v>0</v>
      </c>
      <c r="AK132" s="43">
        <f t="shared" si="28"/>
        <v>0</v>
      </c>
      <c r="AL132" s="43">
        <f t="shared" si="28"/>
        <v>0</v>
      </c>
      <c r="AM132" s="43">
        <f t="shared" si="28"/>
        <v>0</v>
      </c>
      <c r="AN132" s="43">
        <f t="shared" si="28"/>
        <v>960059584.48000002</v>
      </c>
      <c r="AO132" s="43">
        <f t="shared" si="28"/>
        <v>0</v>
      </c>
      <c r="AP132" s="43">
        <f t="shared" si="28"/>
        <v>0</v>
      </c>
      <c r="AQ132" s="43">
        <f t="shared" si="28"/>
        <v>0</v>
      </c>
      <c r="AR132" s="43">
        <f t="shared" si="28"/>
        <v>0</v>
      </c>
      <c r="AS132" s="43">
        <f t="shared" si="28"/>
        <v>0</v>
      </c>
      <c r="AT132" s="43">
        <f t="shared" si="28"/>
        <v>0</v>
      </c>
      <c r="AU132" s="43">
        <f t="shared" si="28"/>
        <v>0</v>
      </c>
      <c r="AV132" s="43">
        <f t="shared" si="28"/>
        <v>0</v>
      </c>
      <c r="AW132" s="43">
        <f t="shared" si="28"/>
        <v>0</v>
      </c>
      <c r="AX132" s="43">
        <f t="shared" si="28"/>
        <v>0</v>
      </c>
      <c r="AY132" s="43">
        <f t="shared" si="28"/>
        <v>0</v>
      </c>
      <c r="AZ132" s="43">
        <f t="shared" si="28"/>
        <v>0</v>
      </c>
      <c r="BA132" s="43">
        <f t="shared" si="28"/>
        <v>0</v>
      </c>
      <c r="BB132" s="43" t="e">
        <f t="shared" si="28"/>
        <v>#VALUE!</v>
      </c>
    </row>
    <row r="133" spans="1:60" ht="12.75" customHeight="1" x14ac:dyDescent="0.25">
      <c r="A133" s="157" t="s">
        <v>34</v>
      </c>
      <c r="B133" s="16" t="s">
        <v>34</v>
      </c>
      <c r="C133" s="16" t="s">
        <v>34</v>
      </c>
      <c r="D133" s="16" t="s">
        <v>46</v>
      </c>
      <c r="E133" s="16"/>
      <c r="F133" s="16"/>
      <c r="G133" s="173"/>
      <c r="H133" s="18"/>
      <c r="I133" s="18" t="s">
        <v>47</v>
      </c>
      <c r="J133" s="18"/>
      <c r="K133" s="67"/>
      <c r="L133" s="67"/>
      <c r="M133" s="18"/>
      <c r="N133" s="18"/>
      <c r="O133" s="43">
        <f t="shared" si="26"/>
        <v>150000000</v>
      </c>
      <c r="P133" s="43">
        <f>+P134</f>
        <v>150000000</v>
      </c>
      <c r="Q133" s="43">
        <v>0</v>
      </c>
      <c r="R133" s="43"/>
      <c r="S133" s="43">
        <v>0</v>
      </c>
      <c r="T133" s="43">
        <v>0</v>
      </c>
      <c r="U133" s="43">
        <v>0</v>
      </c>
      <c r="V133" s="43">
        <v>0</v>
      </c>
      <c r="W133" s="43">
        <v>0</v>
      </c>
      <c r="X133" s="43">
        <v>0</v>
      </c>
      <c r="Y133" s="43">
        <v>0</v>
      </c>
      <c r="Z133" s="43">
        <v>0</v>
      </c>
      <c r="AA133" s="43">
        <v>0</v>
      </c>
      <c r="AB133" s="43">
        <v>0</v>
      </c>
      <c r="AC133" s="43">
        <v>0</v>
      </c>
      <c r="AD133" s="43">
        <v>0</v>
      </c>
      <c r="AE133" s="43">
        <v>0</v>
      </c>
      <c r="AF133" s="43">
        <v>0</v>
      </c>
      <c r="AG133" s="43">
        <v>0</v>
      </c>
      <c r="AH133" s="43">
        <v>0</v>
      </c>
      <c r="AI133" s="43">
        <v>0</v>
      </c>
      <c r="AJ133" s="43">
        <v>0</v>
      </c>
      <c r="AK133" s="43">
        <v>0</v>
      </c>
      <c r="AL133" s="43">
        <v>0</v>
      </c>
      <c r="AM133" s="43">
        <v>0</v>
      </c>
      <c r="AN133" s="43">
        <v>0</v>
      </c>
      <c r="AO133" s="43">
        <v>0</v>
      </c>
      <c r="AP133" s="43">
        <v>0</v>
      </c>
      <c r="AQ133" s="43">
        <v>0</v>
      </c>
      <c r="AR133" s="43">
        <v>0</v>
      </c>
      <c r="AS133" s="43">
        <v>0</v>
      </c>
      <c r="AT133" s="43">
        <v>0</v>
      </c>
      <c r="AU133" s="43">
        <v>0</v>
      </c>
      <c r="AV133" s="43">
        <v>0</v>
      </c>
      <c r="AW133" s="43">
        <v>0</v>
      </c>
      <c r="AX133" s="43">
        <v>0</v>
      </c>
      <c r="AY133" s="43">
        <v>0</v>
      </c>
      <c r="AZ133" s="43">
        <v>0</v>
      </c>
      <c r="BA133" s="43"/>
      <c r="BB133" s="43">
        <v>0</v>
      </c>
      <c r="BC133" s="10"/>
      <c r="BD133" s="10"/>
      <c r="BE133" s="10"/>
    </row>
    <row r="134" spans="1:60" ht="12.75" customHeight="1" x14ac:dyDescent="0.25">
      <c r="A134" s="157" t="s">
        <v>34</v>
      </c>
      <c r="B134" s="16" t="s">
        <v>34</v>
      </c>
      <c r="C134" s="16" t="s">
        <v>34</v>
      </c>
      <c r="D134" s="16" t="s">
        <v>46</v>
      </c>
      <c r="E134" s="16" t="s">
        <v>48</v>
      </c>
      <c r="F134" s="16"/>
      <c r="G134" s="173"/>
      <c r="H134" s="18"/>
      <c r="I134" s="18" t="s">
        <v>51</v>
      </c>
      <c r="J134" s="18"/>
      <c r="K134" s="67"/>
      <c r="L134" s="67"/>
      <c r="M134" s="18"/>
      <c r="N134" s="18"/>
      <c r="O134" s="43">
        <f t="shared" si="26"/>
        <v>150000000</v>
      </c>
      <c r="P134" s="43">
        <f>+P135</f>
        <v>150000000</v>
      </c>
      <c r="Q134" s="43">
        <v>0</v>
      </c>
      <c r="R134" s="43"/>
      <c r="S134" s="43">
        <v>0</v>
      </c>
      <c r="T134" s="43">
        <v>0</v>
      </c>
      <c r="U134" s="43">
        <v>0</v>
      </c>
      <c r="V134" s="43">
        <v>0</v>
      </c>
      <c r="W134" s="43">
        <v>0</v>
      </c>
      <c r="X134" s="43">
        <v>0</v>
      </c>
      <c r="Y134" s="43">
        <v>0</v>
      </c>
      <c r="Z134" s="43">
        <v>0</v>
      </c>
      <c r="AA134" s="43">
        <v>0</v>
      </c>
      <c r="AB134" s="43">
        <v>0</v>
      </c>
      <c r="AC134" s="43">
        <v>0</v>
      </c>
      <c r="AD134" s="43">
        <v>0</v>
      </c>
      <c r="AE134" s="43">
        <v>0</v>
      </c>
      <c r="AF134" s="43">
        <v>0</v>
      </c>
      <c r="AG134" s="43">
        <v>0</v>
      </c>
      <c r="AH134" s="43">
        <v>0</v>
      </c>
      <c r="AI134" s="43">
        <v>0</v>
      </c>
      <c r="AJ134" s="43">
        <v>0</v>
      </c>
      <c r="AK134" s="43">
        <v>0</v>
      </c>
      <c r="AL134" s="43">
        <v>0</v>
      </c>
      <c r="AM134" s="43">
        <v>0</v>
      </c>
      <c r="AN134" s="43">
        <v>0</v>
      </c>
      <c r="AO134" s="43">
        <v>0</v>
      </c>
      <c r="AP134" s="43">
        <v>0</v>
      </c>
      <c r="AQ134" s="43">
        <v>0</v>
      </c>
      <c r="AR134" s="43">
        <v>0</v>
      </c>
      <c r="AS134" s="43">
        <v>0</v>
      </c>
      <c r="AT134" s="43">
        <v>0</v>
      </c>
      <c r="AU134" s="43">
        <v>0</v>
      </c>
      <c r="AV134" s="43">
        <v>0</v>
      </c>
      <c r="AW134" s="43">
        <v>0</v>
      </c>
      <c r="AX134" s="43">
        <v>0</v>
      </c>
      <c r="AY134" s="43">
        <v>0</v>
      </c>
      <c r="AZ134" s="43">
        <v>0</v>
      </c>
      <c r="BA134" s="43"/>
      <c r="BB134" s="43">
        <v>0</v>
      </c>
      <c r="BC134" s="10"/>
      <c r="BD134" s="10"/>
      <c r="BE134" s="10"/>
    </row>
    <row r="135" spans="1:60" ht="45" customHeight="1" x14ac:dyDescent="0.25">
      <c r="A135" s="157" t="s">
        <v>34</v>
      </c>
      <c r="B135" s="16" t="s">
        <v>34</v>
      </c>
      <c r="C135" s="16" t="s">
        <v>34</v>
      </c>
      <c r="D135" s="16" t="s">
        <v>46</v>
      </c>
      <c r="E135" s="16" t="s">
        <v>48</v>
      </c>
      <c r="F135" s="294" t="s">
        <v>1252</v>
      </c>
      <c r="G135" s="54" t="s">
        <v>49</v>
      </c>
      <c r="H135" s="17" t="s">
        <v>50</v>
      </c>
      <c r="I135" s="146" t="s">
        <v>671</v>
      </c>
      <c r="J135" s="18"/>
      <c r="K135" s="67"/>
      <c r="L135" s="72"/>
      <c r="M135" s="18" t="s">
        <v>907</v>
      </c>
      <c r="N135" s="60">
        <v>150000000</v>
      </c>
      <c r="O135" s="43">
        <f t="shared" si="26"/>
        <v>150000000</v>
      </c>
      <c r="P135" s="44">
        <v>150000000</v>
      </c>
      <c r="Q135" s="44">
        <v>0</v>
      </c>
      <c r="R135" s="44"/>
      <c r="S135" s="44">
        <v>0</v>
      </c>
      <c r="T135" s="44">
        <v>0</v>
      </c>
      <c r="U135" s="44">
        <v>0</v>
      </c>
      <c r="V135" s="44">
        <v>0</v>
      </c>
      <c r="W135" s="44">
        <v>0</v>
      </c>
      <c r="X135" s="44">
        <v>0</v>
      </c>
      <c r="Y135" s="44"/>
      <c r="Z135" s="44">
        <v>0</v>
      </c>
      <c r="AA135" s="44"/>
      <c r="AB135" s="44">
        <v>0</v>
      </c>
      <c r="AC135" s="44">
        <v>0</v>
      </c>
      <c r="AD135" s="44">
        <v>0</v>
      </c>
      <c r="AE135" s="44"/>
      <c r="AF135" s="44">
        <v>0</v>
      </c>
      <c r="AG135" s="44">
        <v>0</v>
      </c>
      <c r="AH135" s="44">
        <v>0</v>
      </c>
      <c r="AI135" s="44">
        <v>0</v>
      </c>
      <c r="AJ135" s="44">
        <v>0</v>
      </c>
      <c r="AK135" s="44">
        <v>0</v>
      </c>
      <c r="AL135" s="44">
        <v>0</v>
      </c>
      <c r="AM135" s="44">
        <v>0</v>
      </c>
      <c r="AN135" s="44">
        <v>0</v>
      </c>
      <c r="AO135" s="44">
        <v>0</v>
      </c>
      <c r="AP135" s="44">
        <v>0</v>
      </c>
      <c r="AQ135" s="44">
        <v>0</v>
      </c>
      <c r="AR135" s="44">
        <v>0</v>
      </c>
      <c r="AS135" s="44">
        <v>0</v>
      </c>
      <c r="AT135" s="44">
        <v>0</v>
      </c>
      <c r="AU135" s="44">
        <v>0</v>
      </c>
      <c r="AV135" s="44"/>
      <c r="AW135" s="44"/>
      <c r="AX135" s="44">
        <v>0</v>
      </c>
      <c r="AY135" s="44"/>
      <c r="AZ135" s="44">
        <v>0</v>
      </c>
      <c r="BA135" s="44"/>
      <c r="BB135" s="44"/>
      <c r="BC135" s="10"/>
      <c r="BD135" s="10"/>
      <c r="BE135" s="10"/>
      <c r="BH135" s="129">
        <f>+N135-O135</f>
        <v>0</v>
      </c>
    </row>
    <row r="136" spans="1:60" ht="33.75" customHeight="1" x14ac:dyDescent="0.25">
      <c r="A136" s="157"/>
      <c r="B136" s="16"/>
      <c r="C136" s="16"/>
      <c r="D136" s="16"/>
      <c r="E136" s="16"/>
      <c r="F136" s="16"/>
      <c r="G136" s="54" t="s">
        <v>52</v>
      </c>
      <c r="H136" s="17" t="s">
        <v>53</v>
      </c>
      <c r="I136" s="146"/>
      <c r="J136" s="18"/>
      <c r="K136" s="67"/>
      <c r="L136" s="72"/>
      <c r="M136" s="18" t="s">
        <v>907</v>
      </c>
      <c r="N136" s="18"/>
      <c r="O136" s="43">
        <f t="shared" si="26"/>
        <v>0</v>
      </c>
      <c r="P136" s="44">
        <v>0</v>
      </c>
      <c r="Q136" s="44">
        <v>0</v>
      </c>
      <c r="R136" s="44"/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/>
      <c r="Z136" s="44">
        <v>0</v>
      </c>
      <c r="AA136" s="44"/>
      <c r="AB136" s="44">
        <v>0</v>
      </c>
      <c r="AC136" s="44">
        <v>0</v>
      </c>
      <c r="AD136" s="44">
        <v>0</v>
      </c>
      <c r="AE136" s="44"/>
      <c r="AF136" s="44">
        <v>0</v>
      </c>
      <c r="AG136" s="44">
        <v>0</v>
      </c>
      <c r="AH136" s="44">
        <v>0</v>
      </c>
      <c r="AI136" s="44">
        <v>0</v>
      </c>
      <c r="AJ136" s="44">
        <v>0</v>
      </c>
      <c r="AK136" s="44">
        <v>0</v>
      </c>
      <c r="AL136" s="44">
        <v>0</v>
      </c>
      <c r="AM136" s="44">
        <v>0</v>
      </c>
      <c r="AN136" s="44">
        <v>0</v>
      </c>
      <c r="AO136" s="44">
        <v>0</v>
      </c>
      <c r="AP136" s="44">
        <v>0</v>
      </c>
      <c r="AQ136" s="44">
        <v>0</v>
      </c>
      <c r="AR136" s="44">
        <v>0</v>
      </c>
      <c r="AS136" s="44">
        <v>0</v>
      </c>
      <c r="AT136" s="44">
        <v>0</v>
      </c>
      <c r="AU136" s="44">
        <v>0</v>
      </c>
      <c r="AV136" s="44"/>
      <c r="AW136" s="44"/>
      <c r="AX136" s="44">
        <v>0</v>
      </c>
      <c r="AY136" s="44"/>
      <c r="AZ136" s="44">
        <v>0</v>
      </c>
      <c r="BA136" s="44"/>
      <c r="BB136" s="44"/>
      <c r="BC136" s="10"/>
      <c r="BD136" s="10"/>
      <c r="BE136" s="10"/>
    </row>
    <row r="137" spans="1:60" ht="51" customHeight="1" x14ac:dyDescent="0.25">
      <c r="A137" s="157"/>
      <c r="B137" s="16"/>
      <c r="C137" s="16"/>
      <c r="D137" s="16"/>
      <c r="E137" s="16"/>
      <c r="F137" s="191"/>
      <c r="G137" s="54"/>
      <c r="H137" s="17"/>
      <c r="I137" s="146"/>
      <c r="J137" s="18"/>
      <c r="K137" s="100" t="s">
        <v>1067</v>
      </c>
      <c r="L137" s="72">
        <v>150000000</v>
      </c>
      <c r="M137" s="18"/>
      <c r="N137" s="18"/>
      <c r="O137" s="43">
        <f t="shared" si="26"/>
        <v>0</v>
      </c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10"/>
      <c r="BD137" s="10"/>
      <c r="BE137" s="10"/>
    </row>
    <row r="138" spans="1:60" ht="12.75" customHeight="1" x14ac:dyDescent="0.25">
      <c r="A138" s="157" t="s">
        <v>34</v>
      </c>
      <c r="B138" s="16" t="s">
        <v>34</v>
      </c>
      <c r="C138" s="16" t="s">
        <v>34</v>
      </c>
      <c r="D138" s="16" t="s">
        <v>54</v>
      </c>
      <c r="E138" s="16"/>
      <c r="F138" s="16"/>
      <c r="G138" s="173"/>
      <c r="H138" s="18"/>
      <c r="I138" s="18" t="s">
        <v>55</v>
      </c>
      <c r="J138" s="18"/>
      <c r="K138" s="67"/>
      <c r="L138" s="67"/>
      <c r="M138" s="18"/>
      <c r="N138" s="18"/>
      <c r="O138" s="43">
        <f t="shared" si="26"/>
        <v>2653404557.9800005</v>
      </c>
      <c r="P138" s="43">
        <f t="shared" ref="P138:BB138" si="29">+P139+P152+P156+P163+P174+P177+P180+P191</f>
        <v>925000000</v>
      </c>
      <c r="Q138" s="43">
        <f t="shared" si="29"/>
        <v>0</v>
      </c>
      <c r="R138" s="43">
        <f t="shared" si="29"/>
        <v>0</v>
      </c>
      <c r="S138" s="43">
        <f t="shared" si="29"/>
        <v>0</v>
      </c>
      <c r="T138" s="43">
        <f t="shared" si="29"/>
        <v>0</v>
      </c>
      <c r="U138" s="43">
        <f t="shared" si="29"/>
        <v>0</v>
      </c>
      <c r="V138" s="43">
        <f t="shared" si="29"/>
        <v>75956765.039999962</v>
      </c>
      <c r="W138" s="43">
        <f t="shared" si="29"/>
        <v>0</v>
      </c>
      <c r="X138" s="43">
        <f t="shared" si="29"/>
        <v>0</v>
      </c>
      <c r="Y138" s="43">
        <f t="shared" si="29"/>
        <v>0</v>
      </c>
      <c r="Z138" s="43">
        <f t="shared" si="29"/>
        <v>0</v>
      </c>
      <c r="AA138" s="43">
        <f t="shared" si="29"/>
        <v>0</v>
      </c>
      <c r="AB138" s="43">
        <f t="shared" si="29"/>
        <v>0</v>
      </c>
      <c r="AC138" s="43">
        <f t="shared" si="29"/>
        <v>0</v>
      </c>
      <c r="AD138" s="43">
        <f t="shared" si="29"/>
        <v>291227190.61000001</v>
      </c>
      <c r="AE138" s="43">
        <f t="shared" si="29"/>
        <v>0</v>
      </c>
      <c r="AF138" s="43">
        <f t="shared" si="29"/>
        <v>338344973.5</v>
      </c>
      <c r="AG138" s="43">
        <f t="shared" si="29"/>
        <v>54043234.960000001</v>
      </c>
      <c r="AH138" s="43">
        <f t="shared" si="29"/>
        <v>0</v>
      </c>
      <c r="AI138" s="43">
        <f t="shared" si="29"/>
        <v>8772809.3900000006</v>
      </c>
      <c r="AJ138" s="43">
        <f t="shared" si="29"/>
        <v>0</v>
      </c>
      <c r="AK138" s="43">
        <f t="shared" si="29"/>
        <v>0</v>
      </c>
      <c r="AL138" s="43">
        <f t="shared" si="29"/>
        <v>0</v>
      </c>
      <c r="AM138" s="43">
        <f t="shared" si="29"/>
        <v>0</v>
      </c>
      <c r="AN138" s="43">
        <f t="shared" si="29"/>
        <v>960059584.48000002</v>
      </c>
      <c r="AO138" s="43">
        <f t="shared" si="29"/>
        <v>0</v>
      </c>
      <c r="AP138" s="43">
        <f t="shared" si="29"/>
        <v>0</v>
      </c>
      <c r="AQ138" s="43">
        <f t="shared" si="29"/>
        <v>0</v>
      </c>
      <c r="AR138" s="43">
        <f t="shared" si="29"/>
        <v>0</v>
      </c>
      <c r="AS138" s="43">
        <f t="shared" si="29"/>
        <v>0</v>
      </c>
      <c r="AT138" s="43">
        <f t="shared" si="29"/>
        <v>0</v>
      </c>
      <c r="AU138" s="43">
        <f t="shared" si="29"/>
        <v>0</v>
      </c>
      <c r="AV138" s="43">
        <f t="shared" si="29"/>
        <v>0</v>
      </c>
      <c r="AW138" s="43">
        <f t="shared" si="29"/>
        <v>0</v>
      </c>
      <c r="AX138" s="43">
        <f t="shared" si="29"/>
        <v>0</v>
      </c>
      <c r="AY138" s="43">
        <f t="shared" si="29"/>
        <v>0</v>
      </c>
      <c r="AZ138" s="43">
        <f t="shared" si="29"/>
        <v>0</v>
      </c>
      <c r="BA138" s="43">
        <f t="shared" si="29"/>
        <v>0</v>
      </c>
      <c r="BB138" s="43" t="e">
        <f t="shared" si="29"/>
        <v>#VALUE!</v>
      </c>
      <c r="BC138" s="10"/>
      <c r="BD138" s="10"/>
      <c r="BE138" s="10"/>
    </row>
    <row r="139" spans="1:60" ht="13.5" customHeight="1" x14ac:dyDescent="0.25">
      <c r="A139" s="157" t="s">
        <v>34</v>
      </c>
      <c r="B139" s="16" t="s">
        <v>34</v>
      </c>
      <c r="C139" s="16" t="s">
        <v>34</v>
      </c>
      <c r="D139" s="16" t="s">
        <v>54</v>
      </c>
      <c r="E139" s="16" t="s">
        <v>56</v>
      </c>
      <c r="F139" s="16"/>
      <c r="G139" s="173"/>
      <c r="H139" s="18"/>
      <c r="I139" s="18" t="s">
        <v>57</v>
      </c>
      <c r="J139" s="18"/>
      <c r="K139" s="67"/>
      <c r="L139" s="67"/>
      <c r="M139" s="18"/>
      <c r="N139" s="18"/>
      <c r="O139" s="43">
        <f t="shared" si="26"/>
        <v>354999999.99999994</v>
      </c>
      <c r="P139" s="43">
        <f>+P140+P142+P147+P150</f>
        <v>225000000</v>
      </c>
      <c r="Q139" s="43">
        <f t="shared" ref="Q139:BB139" si="30">+Q140+Q142+Q147+Q150</f>
        <v>0</v>
      </c>
      <c r="R139" s="43">
        <f t="shared" si="30"/>
        <v>0</v>
      </c>
      <c r="S139" s="43">
        <f t="shared" si="30"/>
        <v>0</v>
      </c>
      <c r="T139" s="43">
        <f t="shared" si="30"/>
        <v>0</v>
      </c>
      <c r="U139" s="43">
        <f t="shared" si="30"/>
        <v>0</v>
      </c>
      <c r="V139" s="43">
        <f t="shared" si="30"/>
        <v>75956765.039999962</v>
      </c>
      <c r="W139" s="43">
        <f t="shared" si="30"/>
        <v>0</v>
      </c>
      <c r="X139" s="43">
        <f t="shared" si="30"/>
        <v>0</v>
      </c>
      <c r="Y139" s="43">
        <f t="shared" si="30"/>
        <v>0</v>
      </c>
      <c r="Z139" s="43">
        <f t="shared" si="30"/>
        <v>0</v>
      </c>
      <c r="AA139" s="43">
        <f t="shared" si="30"/>
        <v>0</v>
      </c>
      <c r="AB139" s="43">
        <f t="shared" si="30"/>
        <v>0</v>
      </c>
      <c r="AC139" s="43">
        <f t="shared" si="30"/>
        <v>0</v>
      </c>
      <c r="AD139" s="43">
        <f t="shared" si="30"/>
        <v>0</v>
      </c>
      <c r="AE139" s="43">
        <f t="shared" si="30"/>
        <v>0</v>
      </c>
      <c r="AF139" s="43">
        <f t="shared" si="30"/>
        <v>0</v>
      </c>
      <c r="AG139" s="43">
        <f t="shared" si="30"/>
        <v>54043234.960000001</v>
      </c>
      <c r="AH139" s="43">
        <f t="shared" si="30"/>
        <v>0</v>
      </c>
      <c r="AI139" s="43">
        <f t="shared" si="30"/>
        <v>0</v>
      </c>
      <c r="AJ139" s="43">
        <f t="shared" si="30"/>
        <v>0</v>
      </c>
      <c r="AK139" s="43">
        <f t="shared" si="30"/>
        <v>0</v>
      </c>
      <c r="AL139" s="43">
        <f t="shared" si="30"/>
        <v>0</v>
      </c>
      <c r="AM139" s="43">
        <f t="shared" si="30"/>
        <v>0</v>
      </c>
      <c r="AN139" s="43">
        <f t="shared" si="30"/>
        <v>0</v>
      </c>
      <c r="AO139" s="43">
        <f t="shared" si="30"/>
        <v>0</v>
      </c>
      <c r="AP139" s="43">
        <f t="shared" si="30"/>
        <v>0</v>
      </c>
      <c r="AQ139" s="43">
        <f t="shared" si="30"/>
        <v>0</v>
      </c>
      <c r="AR139" s="43">
        <f t="shared" si="30"/>
        <v>0</v>
      </c>
      <c r="AS139" s="43">
        <f t="shared" si="30"/>
        <v>0</v>
      </c>
      <c r="AT139" s="43">
        <f t="shared" si="30"/>
        <v>0</v>
      </c>
      <c r="AU139" s="43">
        <f t="shared" si="30"/>
        <v>0</v>
      </c>
      <c r="AV139" s="43">
        <f t="shared" si="30"/>
        <v>0</v>
      </c>
      <c r="AW139" s="43">
        <f t="shared" si="30"/>
        <v>0</v>
      </c>
      <c r="AX139" s="43">
        <f t="shared" si="30"/>
        <v>0</v>
      </c>
      <c r="AY139" s="43">
        <f t="shared" si="30"/>
        <v>0</v>
      </c>
      <c r="AZ139" s="43">
        <f t="shared" si="30"/>
        <v>0</v>
      </c>
      <c r="BA139" s="43">
        <f t="shared" si="30"/>
        <v>0</v>
      </c>
      <c r="BB139" s="43">
        <f t="shared" si="30"/>
        <v>0</v>
      </c>
      <c r="BC139" s="10"/>
      <c r="BD139" s="10"/>
      <c r="BE139" s="10"/>
    </row>
    <row r="140" spans="1:60" ht="56.25" customHeight="1" x14ac:dyDescent="0.25">
      <c r="A140" s="157" t="s">
        <v>34</v>
      </c>
      <c r="B140" s="16" t="s">
        <v>34</v>
      </c>
      <c r="C140" s="16" t="s">
        <v>34</v>
      </c>
      <c r="D140" s="16" t="s">
        <v>54</v>
      </c>
      <c r="E140" s="16" t="s">
        <v>56</v>
      </c>
      <c r="F140" s="294" t="s">
        <v>1253</v>
      </c>
      <c r="G140" s="54" t="s">
        <v>58</v>
      </c>
      <c r="H140" s="17" t="s">
        <v>59</v>
      </c>
      <c r="I140" s="146" t="s">
        <v>672</v>
      </c>
      <c r="J140" s="18"/>
      <c r="K140" s="67"/>
      <c r="L140" s="70"/>
      <c r="M140" s="17" t="s">
        <v>907</v>
      </c>
      <c r="N140" s="60">
        <v>100000000</v>
      </c>
      <c r="O140" s="43">
        <f t="shared" si="26"/>
        <v>100000000</v>
      </c>
      <c r="P140" s="44">
        <v>100000000</v>
      </c>
      <c r="Q140" s="44">
        <v>0</v>
      </c>
      <c r="R140" s="44"/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/>
      <c r="Z140" s="44">
        <v>0</v>
      </c>
      <c r="AA140" s="44"/>
      <c r="AB140" s="44">
        <v>0</v>
      </c>
      <c r="AC140" s="44">
        <v>0</v>
      </c>
      <c r="AD140" s="44">
        <v>0</v>
      </c>
      <c r="AE140" s="44"/>
      <c r="AF140" s="44">
        <v>0</v>
      </c>
      <c r="AG140" s="44">
        <v>0</v>
      </c>
      <c r="AH140" s="44">
        <v>0</v>
      </c>
      <c r="AI140" s="44">
        <v>0</v>
      </c>
      <c r="AJ140" s="44">
        <v>0</v>
      </c>
      <c r="AK140" s="44">
        <v>0</v>
      </c>
      <c r="AL140" s="44">
        <v>0</v>
      </c>
      <c r="AM140" s="44">
        <v>0</v>
      </c>
      <c r="AN140" s="44">
        <v>0</v>
      </c>
      <c r="AO140" s="44">
        <v>0</v>
      </c>
      <c r="AP140" s="44">
        <v>0</v>
      </c>
      <c r="AQ140" s="44">
        <v>0</v>
      </c>
      <c r="AR140" s="44">
        <v>0</v>
      </c>
      <c r="AS140" s="44">
        <v>0</v>
      </c>
      <c r="AT140" s="44">
        <v>0</v>
      </c>
      <c r="AU140" s="44">
        <v>0</v>
      </c>
      <c r="AV140" s="44"/>
      <c r="AW140" s="44"/>
      <c r="AX140" s="44">
        <v>0</v>
      </c>
      <c r="AY140" s="44"/>
      <c r="AZ140" s="44">
        <v>0</v>
      </c>
      <c r="BA140" s="44"/>
      <c r="BB140" s="44"/>
      <c r="BC140" s="10"/>
      <c r="BD140" s="10"/>
      <c r="BE140" s="10"/>
      <c r="BH140" s="129">
        <f>+N140-O140</f>
        <v>0</v>
      </c>
    </row>
    <row r="141" spans="1:60" ht="51.75" customHeight="1" x14ac:dyDescent="0.25">
      <c r="A141" s="157"/>
      <c r="B141" s="16"/>
      <c r="C141" s="16"/>
      <c r="D141" s="16"/>
      <c r="E141" s="16"/>
      <c r="F141" s="16"/>
      <c r="G141" s="54"/>
      <c r="H141" s="17"/>
      <c r="I141" s="146"/>
      <c r="J141" s="18"/>
      <c r="K141" s="100" t="s">
        <v>1067</v>
      </c>
      <c r="L141" s="72">
        <v>100000000</v>
      </c>
      <c r="M141" s="17"/>
      <c r="N141" s="17"/>
      <c r="O141" s="43">
        <f t="shared" si="26"/>
        <v>0</v>
      </c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10"/>
      <c r="BD141" s="10"/>
      <c r="BE141" s="10"/>
    </row>
    <row r="142" spans="1:60" ht="33.75" customHeight="1" x14ac:dyDescent="0.25">
      <c r="A142" s="157" t="s">
        <v>34</v>
      </c>
      <c r="B142" s="16" t="s">
        <v>34</v>
      </c>
      <c r="C142" s="16" t="s">
        <v>34</v>
      </c>
      <c r="D142" s="16" t="s">
        <v>54</v>
      </c>
      <c r="E142" s="16" t="s">
        <v>56</v>
      </c>
      <c r="F142" s="294" t="s">
        <v>1145</v>
      </c>
      <c r="G142" s="54" t="s">
        <v>60</v>
      </c>
      <c r="H142" s="17" t="s">
        <v>61</v>
      </c>
      <c r="I142" s="146" t="s">
        <v>673</v>
      </c>
      <c r="J142" s="18"/>
      <c r="K142" s="67"/>
      <c r="L142" s="67"/>
      <c r="M142" s="18" t="s">
        <v>907</v>
      </c>
      <c r="N142" s="59">
        <v>130000000.00000001</v>
      </c>
      <c r="O142" s="43">
        <f t="shared" si="26"/>
        <v>129999999.99999997</v>
      </c>
      <c r="P142" s="44">
        <v>0</v>
      </c>
      <c r="Q142" s="44">
        <v>0</v>
      </c>
      <c r="R142" s="44"/>
      <c r="S142" s="44">
        <v>0</v>
      </c>
      <c r="T142" s="44">
        <v>0</v>
      </c>
      <c r="U142" s="44">
        <v>0</v>
      </c>
      <c r="V142" s="44">
        <v>75956765.039999962</v>
      </c>
      <c r="W142" s="44">
        <v>0</v>
      </c>
      <c r="X142" s="44">
        <v>0</v>
      </c>
      <c r="Y142" s="44"/>
      <c r="Z142" s="44">
        <v>0</v>
      </c>
      <c r="AA142" s="44"/>
      <c r="AB142" s="44">
        <v>0</v>
      </c>
      <c r="AC142" s="44">
        <v>0</v>
      </c>
      <c r="AD142" s="44">
        <v>0</v>
      </c>
      <c r="AE142" s="44"/>
      <c r="AF142" s="44">
        <v>0</v>
      </c>
      <c r="AG142" s="44">
        <v>54043234.960000001</v>
      </c>
      <c r="AH142" s="44">
        <v>0</v>
      </c>
      <c r="AI142" s="44">
        <v>0</v>
      </c>
      <c r="AJ142" s="44">
        <v>0</v>
      </c>
      <c r="AK142" s="44">
        <v>0</v>
      </c>
      <c r="AL142" s="44">
        <v>0</v>
      </c>
      <c r="AM142" s="44">
        <v>0</v>
      </c>
      <c r="AN142" s="44">
        <v>0</v>
      </c>
      <c r="AO142" s="44">
        <v>0</v>
      </c>
      <c r="AP142" s="44">
        <v>0</v>
      </c>
      <c r="AQ142" s="44">
        <v>0</v>
      </c>
      <c r="AR142" s="44">
        <v>0</v>
      </c>
      <c r="AS142" s="44">
        <v>0</v>
      </c>
      <c r="AT142" s="44">
        <v>0</v>
      </c>
      <c r="AU142" s="44">
        <v>0</v>
      </c>
      <c r="AV142" s="44"/>
      <c r="AW142" s="44"/>
      <c r="AX142" s="44">
        <v>0</v>
      </c>
      <c r="AY142" s="44"/>
      <c r="AZ142" s="44">
        <v>0</v>
      </c>
      <c r="BA142" s="44"/>
      <c r="BB142" s="44"/>
      <c r="BC142" s="10"/>
      <c r="BD142" s="10"/>
      <c r="BE142" s="10"/>
      <c r="BH142" s="129">
        <f>+N142-O142</f>
        <v>0</v>
      </c>
    </row>
    <row r="143" spans="1:60" ht="33.75" customHeight="1" x14ac:dyDescent="0.25">
      <c r="A143" s="157"/>
      <c r="B143" s="16"/>
      <c r="C143" s="16"/>
      <c r="D143" s="16"/>
      <c r="E143" s="16"/>
      <c r="F143" s="191"/>
      <c r="G143" s="54" t="s">
        <v>62</v>
      </c>
      <c r="H143" s="17" t="s">
        <v>63</v>
      </c>
      <c r="I143" s="146"/>
      <c r="J143" s="18"/>
      <c r="K143" s="67"/>
      <c r="L143" s="70"/>
      <c r="M143" s="17" t="s">
        <v>907</v>
      </c>
      <c r="N143" s="63"/>
      <c r="O143" s="43">
        <f t="shared" si="26"/>
        <v>0</v>
      </c>
      <c r="P143" s="44">
        <v>0</v>
      </c>
      <c r="Q143" s="44">
        <v>0</v>
      </c>
      <c r="R143" s="44"/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/>
      <c r="Z143" s="44">
        <v>0</v>
      </c>
      <c r="AA143" s="44"/>
      <c r="AB143" s="44">
        <v>0</v>
      </c>
      <c r="AC143" s="44">
        <v>0</v>
      </c>
      <c r="AD143" s="44">
        <v>0</v>
      </c>
      <c r="AE143" s="44"/>
      <c r="AF143" s="44">
        <v>0</v>
      </c>
      <c r="AG143" s="44">
        <v>0</v>
      </c>
      <c r="AH143" s="44">
        <v>0</v>
      </c>
      <c r="AI143" s="44">
        <v>0</v>
      </c>
      <c r="AJ143" s="44">
        <v>0</v>
      </c>
      <c r="AK143" s="44">
        <v>0</v>
      </c>
      <c r="AL143" s="44">
        <v>0</v>
      </c>
      <c r="AM143" s="44">
        <v>0</v>
      </c>
      <c r="AN143" s="44">
        <v>0</v>
      </c>
      <c r="AO143" s="44">
        <v>0</v>
      </c>
      <c r="AP143" s="44">
        <v>0</v>
      </c>
      <c r="AQ143" s="44">
        <v>0</v>
      </c>
      <c r="AR143" s="44">
        <v>0</v>
      </c>
      <c r="AS143" s="44">
        <v>0</v>
      </c>
      <c r="AT143" s="44">
        <v>0</v>
      </c>
      <c r="AU143" s="44">
        <v>0</v>
      </c>
      <c r="AV143" s="44"/>
      <c r="AW143" s="44"/>
      <c r="AX143" s="44">
        <v>0</v>
      </c>
      <c r="AY143" s="44"/>
      <c r="AZ143" s="44">
        <v>0</v>
      </c>
      <c r="BA143" s="44"/>
      <c r="BB143" s="44"/>
      <c r="BC143" s="10"/>
      <c r="BD143" s="10"/>
      <c r="BE143" s="10"/>
    </row>
    <row r="144" spans="1:60" ht="38.25" customHeight="1" x14ac:dyDescent="0.25">
      <c r="A144" s="157"/>
      <c r="B144" s="16"/>
      <c r="C144" s="16"/>
      <c r="D144" s="16"/>
      <c r="E144" s="16"/>
      <c r="F144" s="191"/>
      <c r="G144" s="54"/>
      <c r="H144" s="17"/>
      <c r="I144" s="146"/>
      <c r="J144" s="18"/>
      <c r="K144" s="69" t="s">
        <v>983</v>
      </c>
      <c r="L144" s="72">
        <v>75956765.040000007</v>
      </c>
      <c r="M144" s="17"/>
      <c r="N144" s="17"/>
      <c r="O144" s="43">
        <f t="shared" si="26"/>
        <v>0</v>
      </c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10"/>
      <c r="BD144" s="10"/>
      <c r="BE144" s="10"/>
    </row>
    <row r="145" spans="1:60" ht="25.5" customHeight="1" x14ac:dyDescent="0.25">
      <c r="A145" s="157"/>
      <c r="B145" s="16"/>
      <c r="C145" s="16"/>
      <c r="D145" s="16"/>
      <c r="E145" s="16"/>
      <c r="F145" s="191"/>
      <c r="G145" s="54"/>
      <c r="H145" s="17"/>
      <c r="I145" s="146"/>
      <c r="J145" s="18"/>
      <c r="K145" s="100" t="s">
        <v>1025</v>
      </c>
      <c r="L145" s="72">
        <v>4043236.15</v>
      </c>
      <c r="M145" s="17"/>
      <c r="N145" s="17"/>
      <c r="O145" s="43">
        <f t="shared" si="26"/>
        <v>0</v>
      </c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10"/>
      <c r="BD145" s="10"/>
      <c r="BE145" s="10"/>
    </row>
    <row r="146" spans="1:60" ht="26.25" customHeight="1" x14ac:dyDescent="0.25">
      <c r="A146" s="157"/>
      <c r="B146" s="16"/>
      <c r="C146" s="16"/>
      <c r="D146" s="16"/>
      <c r="E146" s="16"/>
      <c r="F146" s="191"/>
      <c r="G146" s="54"/>
      <c r="H146" s="17"/>
      <c r="I146" s="146"/>
      <c r="J146" s="18"/>
      <c r="K146" s="100" t="s">
        <v>921</v>
      </c>
      <c r="L146" s="175">
        <v>49999998.810000002</v>
      </c>
      <c r="M146" s="17"/>
      <c r="N146" s="61"/>
      <c r="O146" s="43">
        <f t="shared" si="26"/>
        <v>0</v>
      </c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10"/>
      <c r="BD146" s="10"/>
      <c r="BE146" s="10"/>
    </row>
    <row r="147" spans="1:60" ht="45" customHeight="1" x14ac:dyDescent="0.25">
      <c r="A147" s="157" t="s">
        <v>34</v>
      </c>
      <c r="B147" s="16" t="s">
        <v>34</v>
      </c>
      <c r="C147" s="16" t="s">
        <v>34</v>
      </c>
      <c r="D147" s="16" t="s">
        <v>54</v>
      </c>
      <c r="E147" s="16" t="s">
        <v>56</v>
      </c>
      <c r="F147" s="294" t="s">
        <v>1254</v>
      </c>
      <c r="G147" s="54" t="s">
        <v>64</v>
      </c>
      <c r="H147" s="17" t="s">
        <v>65</v>
      </c>
      <c r="I147" s="146" t="s">
        <v>674</v>
      </c>
      <c r="J147" s="18"/>
      <c r="K147" s="67"/>
      <c r="L147" s="70"/>
      <c r="M147" s="17" t="s">
        <v>907</v>
      </c>
      <c r="N147" s="59">
        <v>100000000</v>
      </c>
      <c r="O147" s="43">
        <f t="shared" si="26"/>
        <v>100000000</v>
      </c>
      <c r="P147" s="44">
        <v>100000000</v>
      </c>
      <c r="Q147" s="44">
        <v>0</v>
      </c>
      <c r="R147" s="44"/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/>
      <c r="Z147" s="44">
        <v>0</v>
      </c>
      <c r="AA147" s="44"/>
      <c r="AB147" s="44">
        <v>0</v>
      </c>
      <c r="AC147" s="44">
        <v>0</v>
      </c>
      <c r="AD147" s="44">
        <v>0</v>
      </c>
      <c r="AE147" s="44"/>
      <c r="AF147" s="44">
        <v>0</v>
      </c>
      <c r="AG147" s="44">
        <v>0</v>
      </c>
      <c r="AH147" s="44">
        <v>0</v>
      </c>
      <c r="AI147" s="44">
        <v>0</v>
      </c>
      <c r="AJ147" s="44">
        <v>0</v>
      </c>
      <c r="AK147" s="44">
        <v>0</v>
      </c>
      <c r="AL147" s="44">
        <v>0</v>
      </c>
      <c r="AM147" s="44">
        <v>0</v>
      </c>
      <c r="AN147" s="44">
        <v>0</v>
      </c>
      <c r="AO147" s="44">
        <v>0</v>
      </c>
      <c r="AP147" s="44">
        <v>0</v>
      </c>
      <c r="AQ147" s="44">
        <v>0</v>
      </c>
      <c r="AR147" s="44">
        <v>0</v>
      </c>
      <c r="AS147" s="44">
        <v>0</v>
      </c>
      <c r="AT147" s="44">
        <v>0</v>
      </c>
      <c r="AU147" s="44">
        <v>0</v>
      </c>
      <c r="AV147" s="44"/>
      <c r="AW147" s="44"/>
      <c r="AX147" s="44">
        <v>0</v>
      </c>
      <c r="AY147" s="44"/>
      <c r="AZ147" s="44">
        <v>0</v>
      </c>
      <c r="BA147" s="44"/>
      <c r="BB147" s="44"/>
      <c r="BC147" s="10"/>
      <c r="BD147" s="10"/>
      <c r="BE147" s="10"/>
      <c r="BH147" s="129">
        <f>+N147-O147</f>
        <v>0</v>
      </c>
    </row>
    <row r="148" spans="1:60" ht="45" customHeight="1" x14ac:dyDescent="0.25">
      <c r="A148" s="157" t="s">
        <v>34</v>
      </c>
      <c r="B148" s="16" t="s">
        <v>34</v>
      </c>
      <c r="C148" s="16" t="s">
        <v>34</v>
      </c>
      <c r="D148" s="16" t="s">
        <v>54</v>
      </c>
      <c r="E148" s="16" t="s">
        <v>56</v>
      </c>
      <c r="F148" s="286"/>
      <c r="G148" s="54" t="s">
        <v>66</v>
      </c>
      <c r="H148" s="17" t="s">
        <v>67</v>
      </c>
      <c r="I148" s="146"/>
      <c r="J148" s="18"/>
      <c r="K148" s="67"/>
      <c r="L148" s="67"/>
      <c r="M148" s="18" t="s">
        <v>907</v>
      </c>
      <c r="N148" s="18"/>
      <c r="O148" s="43">
        <f t="shared" si="26"/>
        <v>0</v>
      </c>
      <c r="P148" s="44">
        <v>0</v>
      </c>
      <c r="Q148" s="44">
        <v>0</v>
      </c>
      <c r="R148" s="44"/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/>
      <c r="Z148" s="44">
        <v>0</v>
      </c>
      <c r="AA148" s="44"/>
      <c r="AB148" s="44">
        <v>0</v>
      </c>
      <c r="AC148" s="44">
        <v>0</v>
      </c>
      <c r="AD148" s="44">
        <v>0</v>
      </c>
      <c r="AE148" s="44"/>
      <c r="AF148" s="44">
        <v>0</v>
      </c>
      <c r="AG148" s="44">
        <v>0</v>
      </c>
      <c r="AH148" s="44">
        <v>0</v>
      </c>
      <c r="AI148" s="44">
        <v>0</v>
      </c>
      <c r="AJ148" s="44">
        <v>0</v>
      </c>
      <c r="AK148" s="44">
        <v>0</v>
      </c>
      <c r="AL148" s="44">
        <v>0</v>
      </c>
      <c r="AM148" s="44">
        <v>0</v>
      </c>
      <c r="AN148" s="44">
        <v>0</v>
      </c>
      <c r="AO148" s="44">
        <v>0</v>
      </c>
      <c r="AP148" s="44">
        <v>0</v>
      </c>
      <c r="AQ148" s="44">
        <v>0</v>
      </c>
      <c r="AR148" s="44">
        <v>0</v>
      </c>
      <c r="AS148" s="44">
        <v>0</v>
      </c>
      <c r="AT148" s="44">
        <v>0</v>
      </c>
      <c r="AU148" s="44">
        <v>0</v>
      </c>
      <c r="AV148" s="44"/>
      <c r="AW148" s="44"/>
      <c r="AX148" s="44">
        <v>0</v>
      </c>
      <c r="AY148" s="44"/>
      <c r="AZ148" s="44">
        <v>0</v>
      </c>
      <c r="BA148" s="44"/>
      <c r="BB148" s="44"/>
      <c r="BC148" s="10"/>
      <c r="BD148" s="10"/>
      <c r="BE148" s="10"/>
    </row>
    <row r="149" spans="1:60" ht="51.75" customHeight="1" x14ac:dyDescent="0.25">
      <c r="A149" s="157"/>
      <c r="B149" s="16"/>
      <c r="C149" s="16"/>
      <c r="D149" s="16"/>
      <c r="E149" s="16"/>
      <c r="F149" s="191"/>
      <c r="G149" s="54"/>
      <c r="H149" s="17"/>
      <c r="I149" s="146"/>
      <c r="J149" s="18"/>
      <c r="K149" s="100" t="s">
        <v>1067</v>
      </c>
      <c r="L149" s="72">
        <v>100000000</v>
      </c>
      <c r="M149" s="17"/>
      <c r="N149" s="17"/>
      <c r="O149" s="43">
        <f t="shared" si="26"/>
        <v>0</v>
      </c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10"/>
      <c r="BD149" s="10"/>
      <c r="BE149" s="10"/>
    </row>
    <row r="150" spans="1:60" ht="45" customHeight="1" x14ac:dyDescent="0.25">
      <c r="A150" s="157" t="s">
        <v>34</v>
      </c>
      <c r="B150" s="16" t="s">
        <v>34</v>
      </c>
      <c r="C150" s="16" t="s">
        <v>34</v>
      </c>
      <c r="D150" s="16" t="s">
        <v>54</v>
      </c>
      <c r="E150" s="16" t="s">
        <v>56</v>
      </c>
      <c r="F150" s="294" t="s">
        <v>1255</v>
      </c>
      <c r="G150" s="54" t="s">
        <v>68</v>
      </c>
      <c r="H150" s="17" t="s">
        <v>69</v>
      </c>
      <c r="I150" s="146" t="s">
        <v>675</v>
      </c>
      <c r="J150" s="18"/>
      <c r="K150" s="67"/>
      <c r="L150" s="70"/>
      <c r="M150" s="17" t="s">
        <v>907</v>
      </c>
      <c r="N150" s="59">
        <v>25000000</v>
      </c>
      <c r="O150" s="43">
        <f t="shared" si="26"/>
        <v>25000000</v>
      </c>
      <c r="P150" s="44">
        <v>25000000</v>
      </c>
      <c r="Q150" s="44">
        <v>0</v>
      </c>
      <c r="R150" s="44"/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/>
      <c r="Z150" s="44">
        <v>0</v>
      </c>
      <c r="AA150" s="44"/>
      <c r="AB150" s="44">
        <v>0</v>
      </c>
      <c r="AC150" s="44">
        <v>0</v>
      </c>
      <c r="AD150" s="44">
        <v>0</v>
      </c>
      <c r="AE150" s="44"/>
      <c r="AF150" s="44">
        <v>0</v>
      </c>
      <c r="AG150" s="44">
        <v>0</v>
      </c>
      <c r="AH150" s="44">
        <v>0</v>
      </c>
      <c r="AI150" s="44">
        <v>0</v>
      </c>
      <c r="AJ150" s="44">
        <v>0</v>
      </c>
      <c r="AK150" s="44">
        <v>0</v>
      </c>
      <c r="AL150" s="44">
        <v>0</v>
      </c>
      <c r="AM150" s="44">
        <v>0</v>
      </c>
      <c r="AN150" s="44">
        <v>0</v>
      </c>
      <c r="AO150" s="44">
        <v>0</v>
      </c>
      <c r="AP150" s="44">
        <v>0</v>
      </c>
      <c r="AQ150" s="44">
        <v>0</v>
      </c>
      <c r="AR150" s="44">
        <v>0</v>
      </c>
      <c r="AS150" s="44">
        <v>0</v>
      </c>
      <c r="AT150" s="44">
        <v>0</v>
      </c>
      <c r="AU150" s="44">
        <v>0</v>
      </c>
      <c r="AV150" s="44"/>
      <c r="AW150" s="44"/>
      <c r="AX150" s="44">
        <v>0</v>
      </c>
      <c r="AY150" s="44"/>
      <c r="AZ150" s="44">
        <v>0</v>
      </c>
      <c r="BA150" s="44"/>
      <c r="BB150" s="44"/>
      <c r="BC150" s="10"/>
      <c r="BD150" s="10"/>
      <c r="BE150" s="10"/>
      <c r="BH150" s="129">
        <f>+N150-O150</f>
        <v>0</v>
      </c>
    </row>
    <row r="151" spans="1:60" ht="51.75" customHeight="1" x14ac:dyDescent="0.25">
      <c r="A151" s="157"/>
      <c r="B151" s="16"/>
      <c r="C151" s="16"/>
      <c r="D151" s="16"/>
      <c r="E151" s="16"/>
      <c r="F151" s="16"/>
      <c r="G151" s="54"/>
      <c r="H151" s="17"/>
      <c r="I151" s="146"/>
      <c r="J151" s="18"/>
      <c r="K151" s="100" t="s">
        <v>1067</v>
      </c>
      <c r="L151" s="72">
        <v>25000000</v>
      </c>
      <c r="M151" s="17"/>
      <c r="N151" s="17"/>
      <c r="O151" s="43">
        <f t="shared" si="26"/>
        <v>0</v>
      </c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10"/>
      <c r="BD151" s="10"/>
      <c r="BE151" s="10"/>
    </row>
    <row r="152" spans="1:60" ht="13.5" customHeight="1" x14ac:dyDescent="0.25">
      <c r="A152" s="157" t="s">
        <v>34</v>
      </c>
      <c r="B152" s="16" t="s">
        <v>34</v>
      </c>
      <c r="C152" s="16" t="s">
        <v>34</v>
      </c>
      <c r="D152" s="16" t="s">
        <v>54</v>
      </c>
      <c r="E152" s="16" t="s">
        <v>70</v>
      </c>
      <c r="F152" s="16"/>
      <c r="G152" s="173"/>
      <c r="H152" s="18"/>
      <c r="I152" s="18" t="s">
        <v>71</v>
      </c>
      <c r="J152" s="18"/>
      <c r="K152" s="67"/>
      <c r="L152" s="67"/>
      <c r="M152" s="18"/>
      <c r="N152" s="18"/>
      <c r="O152" s="43">
        <f t="shared" si="26"/>
        <v>58100000</v>
      </c>
      <c r="P152" s="43">
        <f>+P153</f>
        <v>0</v>
      </c>
      <c r="Q152" s="43">
        <f t="shared" ref="Q152:BB152" si="31">+Q153</f>
        <v>0</v>
      </c>
      <c r="R152" s="43">
        <f t="shared" si="31"/>
        <v>0</v>
      </c>
      <c r="S152" s="43">
        <f t="shared" si="31"/>
        <v>0</v>
      </c>
      <c r="T152" s="43">
        <f t="shared" si="31"/>
        <v>0</v>
      </c>
      <c r="U152" s="43">
        <f t="shared" si="31"/>
        <v>0</v>
      </c>
      <c r="V152" s="43">
        <f t="shared" si="31"/>
        <v>0</v>
      </c>
      <c r="W152" s="43">
        <f t="shared" si="31"/>
        <v>0</v>
      </c>
      <c r="X152" s="43">
        <f t="shared" si="31"/>
        <v>0</v>
      </c>
      <c r="Y152" s="43">
        <f t="shared" si="31"/>
        <v>0</v>
      </c>
      <c r="Z152" s="43">
        <f t="shared" si="31"/>
        <v>0</v>
      </c>
      <c r="AA152" s="43">
        <f t="shared" si="31"/>
        <v>0</v>
      </c>
      <c r="AB152" s="43">
        <f t="shared" si="31"/>
        <v>0</v>
      </c>
      <c r="AC152" s="43">
        <f t="shared" si="31"/>
        <v>0</v>
      </c>
      <c r="AD152" s="43">
        <f t="shared" si="31"/>
        <v>0</v>
      </c>
      <c r="AE152" s="43">
        <f t="shared" si="31"/>
        <v>0</v>
      </c>
      <c r="AF152" s="43">
        <f t="shared" si="31"/>
        <v>58100000</v>
      </c>
      <c r="AG152" s="43">
        <f t="shared" si="31"/>
        <v>0</v>
      </c>
      <c r="AH152" s="43">
        <f t="shared" si="31"/>
        <v>0</v>
      </c>
      <c r="AI152" s="43">
        <f t="shared" si="31"/>
        <v>0</v>
      </c>
      <c r="AJ152" s="43">
        <f t="shared" si="31"/>
        <v>0</v>
      </c>
      <c r="AK152" s="43">
        <f t="shared" si="31"/>
        <v>0</v>
      </c>
      <c r="AL152" s="43">
        <f t="shared" si="31"/>
        <v>0</v>
      </c>
      <c r="AM152" s="43">
        <f t="shared" si="31"/>
        <v>0</v>
      </c>
      <c r="AN152" s="43">
        <f t="shared" si="31"/>
        <v>0</v>
      </c>
      <c r="AO152" s="43">
        <f t="shared" si="31"/>
        <v>0</v>
      </c>
      <c r="AP152" s="43">
        <f t="shared" si="31"/>
        <v>0</v>
      </c>
      <c r="AQ152" s="43">
        <f t="shared" si="31"/>
        <v>0</v>
      </c>
      <c r="AR152" s="43">
        <f t="shared" si="31"/>
        <v>0</v>
      </c>
      <c r="AS152" s="43">
        <f t="shared" si="31"/>
        <v>0</v>
      </c>
      <c r="AT152" s="43">
        <f t="shared" si="31"/>
        <v>0</v>
      </c>
      <c r="AU152" s="43">
        <f t="shared" si="31"/>
        <v>0</v>
      </c>
      <c r="AV152" s="43">
        <f t="shared" si="31"/>
        <v>0</v>
      </c>
      <c r="AW152" s="43">
        <f t="shared" si="31"/>
        <v>0</v>
      </c>
      <c r="AX152" s="43">
        <f t="shared" si="31"/>
        <v>0</v>
      </c>
      <c r="AY152" s="43">
        <f t="shared" si="31"/>
        <v>0</v>
      </c>
      <c r="AZ152" s="43">
        <f t="shared" si="31"/>
        <v>0</v>
      </c>
      <c r="BA152" s="43">
        <f t="shared" si="31"/>
        <v>0</v>
      </c>
      <c r="BB152" s="43">
        <f t="shared" si="31"/>
        <v>0</v>
      </c>
      <c r="BC152" s="10"/>
      <c r="BD152" s="10"/>
      <c r="BE152" s="10"/>
    </row>
    <row r="153" spans="1:60" ht="56.25" customHeight="1" x14ac:dyDescent="0.25">
      <c r="A153" s="157" t="s">
        <v>34</v>
      </c>
      <c r="B153" s="16" t="s">
        <v>34</v>
      </c>
      <c r="C153" s="16" t="s">
        <v>34</v>
      </c>
      <c r="D153" s="164" t="s">
        <v>54</v>
      </c>
      <c r="E153" s="164" t="s">
        <v>70</v>
      </c>
      <c r="F153" s="294" t="s">
        <v>1146</v>
      </c>
      <c r="G153" s="54" t="s">
        <v>72</v>
      </c>
      <c r="H153" s="17" t="s">
        <v>73</v>
      </c>
      <c r="I153" s="146" t="s">
        <v>676</v>
      </c>
      <c r="J153" s="18"/>
      <c r="K153" s="67"/>
      <c r="L153" s="70"/>
      <c r="M153" s="17" t="s">
        <v>907</v>
      </c>
      <c r="N153" s="60">
        <v>58100000</v>
      </c>
      <c r="O153" s="43">
        <f t="shared" si="26"/>
        <v>58100000</v>
      </c>
      <c r="P153" s="44">
        <v>0</v>
      </c>
      <c r="Q153" s="44">
        <v>0</v>
      </c>
      <c r="R153" s="44"/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/>
      <c r="Z153" s="44">
        <v>0</v>
      </c>
      <c r="AA153" s="44"/>
      <c r="AB153" s="44">
        <v>0</v>
      </c>
      <c r="AC153" s="44">
        <v>0</v>
      </c>
      <c r="AD153" s="44">
        <v>0</v>
      </c>
      <c r="AE153" s="44"/>
      <c r="AF153" s="44">
        <v>58100000</v>
      </c>
      <c r="AG153" s="44">
        <v>0</v>
      </c>
      <c r="AH153" s="44">
        <v>0</v>
      </c>
      <c r="AI153" s="44">
        <v>0</v>
      </c>
      <c r="AJ153" s="44">
        <v>0</v>
      </c>
      <c r="AK153" s="44">
        <v>0</v>
      </c>
      <c r="AL153" s="44">
        <v>0</v>
      </c>
      <c r="AM153" s="44">
        <v>0</v>
      </c>
      <c r="AN153" s="44">
        <v>0</v>
      </c>
      <c r="AO153" s="44">
        <v>0</v>
      </c>
      <c r="AP153" s="44">
        <v>0</v>
      </c>
      <c r="AQ153" s="44">
        <v>0</v>
      </c>
      <c r="AR153" s="44">
        <v>0</v>
      </c>
      <c r="AS153" s="44">
        <v>0</v>
      </c>
      <c r="AT153" s="44">
        <v>0</v>
      </c>
      <c r="AU153" s="44">
        <v>0</v>
      </c>
      <c r="AV153" s="44"/>
      <c r="AW153" s="44"/>
      <c r="AX153" s="44">
        <v>0</v>
      </c>
      <c r="AY153" s="44"/>
      <c r="AZ153" s="44">
        <v>0</v>
      </c>
      <c r="BA153" s="44"/>
      <c r="BB153" s="41"/>
      <c r="BH153" s="129">
        <f>+N153-O153</f>
        <v>0</v>
      </c>
    </row>
    <row r="154" spans="1:60" ht="12.75" customHeight="1" x14ac:dyDescent="0.25">
      <c r="A154" s="157"/>
      <c r="B154" s="16"/>
      <c r="C154" s="16"/>
      <c r="D154" s="164"/>
      <c r="E154" s="164"/>
      <c r="F154" s="164"/>
      <c r="G154" s="54"/>
      <c r="H154" s="17"/>
      <c r="I154" s="146"/>
      <c r="J154" s="18"/>
      <c r="K154" s="73" t="s">
        <v>939</v>
      </c>
      <c r="L154" s="72">
        <v>40500000</v>
      </c>
      <c r="M154" s="17"/>
      <c r="N154" s="17"/>
      <c r="O154" s="43">
        <f t="shared" si="26"/>
        <v>0</v>
      </c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1"/>
    </row>
    <row r="155" spans="1:60" ht="26.25" customHeight="1" x14ac:dyDescent="0.25">
      <c r="A155" s="157"/>
      <c r="B155" s="16"/>
      <c r="C155" s="16"/>
      <c r="D155" s="164"/>
      <c r="E155" s="164"/>
      <c r="F155" s="164"/>
      <c r="G155" s="54"/>
      <c r="H155" s="17"/>
      <c r="I155" s="146"/>
      <c r="J155" s="18"/>
      <c r="K155" s="73" t="s">
        <v>940</v>
      </c>
      <c r="L155" s="72">
        <v>17600000</v>
      </c>
      <c r="M155" s="17"/>
      <c r="N155" s="17"/>
      <c r="O155" s="43">
        <f t="shared" si="26"/>
        <v>0</v>
      </c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1"/>
    </row>
    <row r="156" spans="1:60" ht="13.5" customHeight="1" x14ac:dyDescent="0.25">
      <c r="A156" s="157" t="s">
        <v>34</v>
      </c>
      <c r="B156" s="16" t="s">
        <v>34</v>
      </c>
      <c r="C156" s="16" t="s">
        <v>34</v>
      </c>
      <c r="D156" s="16" t="s">
        <v>54</v>
      </c>
      <c r="E156" s="16" t="s">
        <v>74</v>
      </c>
      <c r="F156" s="16"/>
      <c r="G156" s="173"/>
      <c r="H156" s="18"/>
      <c r="I156" s="18" t="s">
        <v>75</v>
      </c>
      <c r="J156" s="18"/>
      <c r="K156" s="67"/>
      <c r="L156" s="189"/>
      <c r="M156" s="18"/>
      <c r="N156" s="18"/>
      <c r="O156" s="43">
        <f t="shared" si="26"/>
        <v>220000000</v>
      </c>
      <c r="P156" s="43">
        <f t="shared" ref="P156:BB156" si="32">+P157+P159+P161</f>
        <v>0</v>
      </c>
      <c r="Q156" s="43">
        <f t="shared" si="32"/>
        <v>0</v>
      </c>
      <c r="R156" s="43">
        <f t="shared" si="32"/>
        <v>0</v>
      </c>
      <c r="S156" s="43">
        <f t="shared" si="32"/>
        <v>0</v>
      </c>
      <c r="T156" s="43">
        <f t="shared" si="32"/>
        <v>0</v>
      </c>
      <c r="U156" s="43">
        <f t="shared" si="32"/>
        <v>0</v>
      </c>
      <c r="V156" s="43">
        <f t="shared" si="32"/>
        <v>0</v>
      </c>
      <c r="W156" s="43">
        <f t="shared" si="32"/>
        <v>0</v>
      </c>
      <c r="X156" s="43">
        <f t="shared" si="32"/>
        <v>0</v>
      </c>
      <c r="Y156" s="43">
        <f t="shared" si="32"/>
        <v>0</v>
      </c>
      <c r="Z156" s="43">
        <f t="shared" si="32"/>
        <v>0</v>
      </c>
      <c r="AA156" s="43">
        <f t="shared" si="32"/>
        <v>0</v>
      </c>
      <c r="AB156" s="43">
        <f t="shared" si="32"/>
        <v>0</v>
      </c>
      <c r="AC156" s="43">
        <f t="shared" si="32"/>
        <v>0</v>
      </c>
      <c r="AD156" s="43">
        <f t="shared" si="32"/>
        <v>0</v>
      </c>
      <c r="AE156" s="43">
        <f t="shared" si="32"/>
        <v>0</v>
      </c>
      <c r="AF156" s="43">
        <f t="shared" si="32"/>
        <v>220000000</v>
      </c>
      <c r="AG156" s="43">
        <f t="shared" si="32"/>
        <v>0</v>
      </c>
      <c r="AH156" s="43">
        <f t="shared" si="32"/>
        <v>0</v>
      </c>
      <c r="AI156" s="43">
        <f t="shared" si="32"/>
        <v>0</v>
      </c>
      <c r="AJ156" s="43">
        <f t="shared" si="32"/>
        <v>0</v>
      </c>
      <c r="AK156" s="43">
        <f t="shared" si="32"/>
        <v>0</v>
      </c>
      <c r="AL156" s="43">
        <f t="shared" si="32"/>
        <v>0</v>
      </c>
      <c r="AM156" s="43">
        <f t="shared" si="32"/>
        <v>0</v>
      </c>
      <c r="AN156" s="43">
        <f t="shared" si="32"/>
        <v>0</v>
      </c>
      <c r="AO156" s="43">
        <f t="shared" si="32"/>
        <v>0</v>
      </c>
      <c r="AP156" s="43">
        <f t="shared" si="32"/>
        <v>0</v>
      </c>
      <c r="AQ156" s="43">
        <f t="shared" si="32"/>
        <v>0</v>
      </c>
      <c r="AR156" s="43">
        <f t="shared" si="32"/>
        <v>0</v>
      </c>
      <c r="AS156" s="43">
        <f t="shared" si="32"/>
        <v>0</v>
      </c>
      <c r="AT156" s="43">
        <f t="shared" si="32"/>
        <v>0</v>
      </c>
      <c r="AU156" s="43">
        <f t="shared" si="32"/>
        <v>0</v>
      </c>
      <c r="AV156" s="43">
        <f t="shared" si="32"/>
        <v>0</v>
      </c>
      <c r="AW156" s="43">
        <f t="shared" si="32"/>
        <v>0</v>
      </c>
      <c r="AX156" s="43">
        <f t="shared" si="32"/>
        <v>0</v>
      </c>
      <c r="AY156" s="43">
        <f t="shared" si="32"/>
        <v>0</v>
      </c>
      <c r="AZ156" s="43">
        <f t="shared" si="32"/>
        <v>0</v>
      </c>
      <c r="BA156" s="43">
        <f t="shared" si="32"/>
        <v>0</v>
      </c>
      <c r="BB156" s="43">
        <f t="shared" si="32"/>
        <v>0</v>
      </c>
    </row>
    <row r="157" spans="1:60" ht="78.75" customHeight="1" x14ac:dyDescent="0.25">
      <c r="A157" s="157" t="s">
        <v>34</v>
      </c>
      <c r="B157" s="16" t="s">
        <v>34</v>
      </c>
      <c r="C157" s="16" t="s">
        <v>34</v>
      </c>
      <c r="D157" s="16" t="s">
        <v>54</v>
      </c>
      <c r="E157" s="16" t="s">
        <v>74</v>
      </c>
      <c r="F157" s="294" t="s">
        <v>1256</v>
      </c>
      <c r="G157" s="182">
        <v>252</v>
      </c>
      <c r="H157" s="17" t="s">
        <v>76</v>
      </c>
      <c r="I157" s="146" t="s">
        <v>678</v>
      </c>
      <c r="J157" s="18"/>
      <c r="K157" s="67"/>
      <c r="L157" s="70"/>
      <c r="M157" s="17" t="s">
        <v>907</v>
      </c>
      <c r="N157" s="59">
        <v>100000000</v>
      </c>
      <c r="O157" s="43">
        <f t="shared" si="26"/>
        <v>100000000</v>
      </c>
      <c r="P157" s="44">
        <v>0</v>
      </c>
      <c r="Q157" s="44">
        <v>0</v>
      </c>
      <c r="R157" s="44"/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/>
      <c r="Z157" s="44">
        <v>0</v>
      </c>
      <c r="AA157" s="44"/>
      <c r="AB157" s="44">
        <v>0</v>
      </c>
      <c r="AC157" s="44">
        <v>0</v>
      </c>
      <c r="AD157" s="44">
        <v>0</v>
      </c>
      <c r="AE157" s="44"/>
      <c r="AF157" s="44">
        <v>100000000</v>
      </c>
      <c r="AG157" s="44">
        <v>0</v>
      </c>
      <c r="AH157" s="44">
        <v>0</v>
      </c>
      <c r="AI157" s="44">
        <v>0</v>
      </c>
      <c r="AJ157" s="44">
        <v>0</v>
      </c>
      <c r="AK157" s="44">
        <v>0</v>
      </c>
      <c r="AL157" s="44">
        <v>0</v>
      </c>
      <c r="AM157" s="44">
        <v>0</v>
      </c>
      <c r="AN157" s="44">
        <v>0</v>
      </c>
      <c r="AO157" s="44">
        <v>0</v>
      </c>
      <c r="AP157" s="44">
        <v>0</v>
      </c>
      <c r="AQ157" s="44">
        <v>0</v>
      </c>
      <c r="AR157" s="44">
        <v>0</v>
      </c>
      <c r="AS157" s="44">
        <v>0</v>
      </c>
      <c r="AT157" s="44">
        <v>0</v>
      </c>
      <c r="AU157" s="44">
        <v>0</v>
      </c>
      <c r="AV157" s="44"/>
      <c r="AW157" s="44"/>
      <c r="AX157" s="44">
        <v>0</v>
      </c>
      <c r="AY157" s="44"/>
      <c r="AZ157" s="44">
        <v>0</v>
      </c>
      <c r="BA157" s="44"/>
      <c r="BB157" s="41"/>
      <c r="BH157" s="129">
        <f>+N157-O157</f>
        <v>0</v>
      </c>
    </row>
    <row r="158" spans="1:60" ht="26.25" customHeight="1" x14ac:dyDescent="0.25">
      <c r="A158" s="157"/>
      <c r="B158" s="16"/>
      <c r="C158" s="16"/>
      <c r="D158" s="16"/>
      <c r="E158" s="16"/>
      <c r="F158" s="191"/>
      <c r="G158" s="182"/>
      <c r="H158" s="17"/>
      <c r="I158" s="146"/>
      <c r="J158" s="18"/>
      <c r="K158" s="73" t="s">
        <v>940</v>
      </c>
      <c r="L158" s="72">
        <v>100000000</v>
      </c>
      <c r="M158" s="17"/>
      <c r="N158" s="17"/>
      <c r="O158" s="43">
        <f t="shared" si="26"/>
        <v>0</v>
      </c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1"/>
    </row>
    <row r="159" spans="1:60" ht="78.75" customHeight="1" x14ac:dyDescent="0.25">
      <c r="A159" s="157" t="s">
        <v>34</v>
      </c>
      <c r="B159" s="16" t="s">
        <v>34</v>
      </c>
      <c r="C159" s="16" t="s">
        <v>34</v>
      </c>
      <c r="D159" s="16" t="s">
        <v>54</v>
      </c>
      <c r="E159" s="16" t="s">
        <v>74</v>
      </c>
      <c r="F159" s="294" t="s">
        <v>1257</v>
      </c>
      <c r="G159" s="182">
        <v>254</v>
      </c>
      <c r="H159" s="17" t="s">
        <v>77</v>
      </c>
      <c r="I159" s="146" t="s">
        <v>679</v>
      </c>
      <c r="J159" s="18"/>
      <c r="K159" s="67"/>
      <c r="L159" s="70"/>
      <c r="M159" s="17" t="s">
        <v>907</v>
      </c>
      <c r="N159" s="60">
        <v>70000000</v>
      </c>
      <c r="O159" s="43">
        <f t="shared" si="26"/>
        <v>70000000</v>
      </c>
      <c r="P159" s="44">
        <v>0</v>
      </c>
      <c r="Q159" s="44">
        <v>0</v>
      </c>
      <c r="R159" s="44"/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/>
      <c r="Z159" s="44">
        <v>0</v>
      </c>
      <c r="AA159" s="44"/>
      <c r="AB159" s="44">
        <v>0</v>
      </c>
      <c r="AC159" s="44">
        <v>0</v>
      </c>
      <c r="AD159" s="44">
        <v>0</v>
      </c>
      <c r="AE159" s="44"/>
      <c r="AF159" s="44">
        <v>70000000</v>
      </c>
      <c r="AG159" s="44">
        <v>0</v>
      </c>
      <c r="AH159" s="44">
        <v>0</v>
      </c>
      <c r="AI159" s="44">
        <v>0</v>
      </c>
      <c r="AJ159" s="44">
        <v>0</v>
      </c>
      <c r="AK159" s="44">
        <v>0</v>
      </c>
      <c r="AL159" s="44">
        <v>0</v>
      </c>
      <c r="AM159" s="44">
        <v>0</v>
      </c>
      <c r="AN159" s="44">
        <v>0</v>
      </c>
      <c r="AO159" s="44">
        <v>0</v>
      </c>
      <c r="AP159" s="44">
        <v>0</v>
      </c>
      <c r="AQ159" s="44">
        <v>0</v>
      </c>
      <c r="AR159" s="44">
        <v>0</v>
      </c>
      <c r="AS159" s="44">
        <v>0</v>
      </c>
      <c r="AT159" s="44">
        <v>0</v>
      </c>
      <c r="AU159" s="44">
        <v>0</v>
      </c>
      <c r="AV159" s="44"/>
      <c r="AW159" s="44"/>
      <c r="AX159" s="44">
        <v>0</v>
      </c>
      <c r="AY159" s="44"/>
      <c r="AZ159" s="44">
        <v>0</v>
      </c>
      <c r="BA159" s="44"/>
      <c r="BB159" s="41"/>
      <c r="BH159" s="129">
        <f>+N159-O159</f>
        <v>0</v>
      </c>
    </row>
    <row r="160" spans="1:60" ht="25.5" customHeight="1" x14ac:dyDescent="0.25">
      <c r="A160" s="157"/>
      <c r="B160" s="16"/>
      <c r="C160" s="16"/>
      <c r="D160" s="16"/>
      <c r="E160" s="16"/>
      <c r="F160" s="16"/>
      <c r="G160" s="182"/>
      <c r="H160" s="17"/>
      <c r="I160" s="146"/>
      <c r="J160" s="18"/>
      <c r="K160" s="73" t="s">
        <v>940</v>
      </c>
      <c r="L160" s="72">
        <v>70000000</v>
      </c>
      <c r="M160" s="17"/>
      <c r="N160" s="17"/>
      <c r="O160" s="43">
        <f t="shared" si="26"/>
        <v>0</v>
      </c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1"/>
    </row>
    <row r="161" spans="1:60" ht="67.5" customHeight="1" x14ac:dyDescent="0.25">
      <c r="A161" s="157" t="s">
        <v>34</v>
      </c>
      <c r="B161" s="16" t="s">
        <v>34</v>
      </c>
      <c r="C161" s="16" t="s">
        <v>34</v>
      </c>
      <c r="D161" s="16" t="s">
        <v>54</v>
      </c>
      <c r="E161" s="16" t="s">
        <v>74</v>
      </c>
      <c r="F161" s="294" t="s">
        <v>1258</v>
      </c>
      <c r="G161" s="54" t="s">
        <v>78</v>
      </c>
      <c r="H161" s="17" t="s">
        <v>79</v>
      </c>
      <c r="I161" s="146" t="s">
        <v>680</v>
      </c>
      <c r="J161" s="18"/>
      <c r="K161" s="67"/>
      <c r="L161" s="70"/>
      <c r="M161" s="17" t="s">
        <v>907</v>
      </c>
      <c r="N161" s="60">
        <v>50000000</v>
      </c>
      <c r="O161" s="43">
        <f t="shared" si="26"/>
        <v>50000000</v>
      </c>
      <c r="P161" s="44">
        <v>0</v>
      </c>
      <c r="Q161" s="44">
        <v>0</v>
      </c>
      <c r="R161" s="44"/>
      <c r="S161" s="44">
        <v>0</v>
      </c>
      <c r="T161" s="44">
        <v>0</v>
      </c>
      <c r="U161" s="44">
        <v>0</v>
      </c>
      <c r="V161" s="44">
        <v>0</v>
      </c>
      <c r="W161" s="44">
        <v>0</v>
      </c>
      <c r="X161" s="44">
        <v>0</v>
      </c>
      <c r="Y161" s="44"/>
      <c r="Z161" s="44">
        <v>0</v>
      </c>
      <c r="AA161" s="44"/>
      <c r="AB161" s="44">
        <v>0</v>
      </c>
      <c r="AC161" s="44">
        <v>0</v>
      </c>
      <c r="AD161" s="44">
        <v>0</v>
      </c>
      <c r="AE161" s="44"/>
      <c r="AF161" s="44">
        <v>50000000</v>
      </c>
      <c r="AG161" s="44">
        <v>0</v>
      </c>
      <c r="AH161" s="44">
        <v>0</v>
      </c>
      <c r="AI161" s="44">
        <v>0</v>
      </c>
      <c r="AJ161" s="44">
        <v>0</v>
      </c>
      <c r="AK161" s="44">
        <v>0</v>
      </c>
      <c r="AL161" s="44">
        <v>0</v>
      </c>
      <c r="AM161" s="44">
        <v>0</v>
      </c>
      <c r="AN161" s="44">
        <v>0</v>
      </c>
      <c r="AO161" s="44">
        <v>0</v>
      </c>
      <c r="AP161" s="44">
        <v>0</v>
      </c>
      <c r="AQ161" s="44">
        <v>0</v>
      </c>
      <c r="AR161" s="44">
        <v>0</v>
      </c>
      <c r="AS161" s="44">
        <v>0</v>
      </c>
      <c r="AT161" s="44">
        <v>0</v>
      </c>
      <c r="AU161" s="44">
        <v>0</v>
      </c>
      <c r="AV161" s="44"/>
      <c r="AW161" s="44"/>
      <c r="AX161" s="44">
        <v>0</v>
      </c>
      <c r="AY161" s="44"/>
      <c r="AZ161" s="44">
        <v>0</v>
      </c>
      <c r="BA161" s="44"/>
      <c r="BB161" s="41"/>
      <c r="BH161" s="129">
        <f>+N161-O161</f>
        <v>0</v>
      </c>
    </row>
    <row r="162" spans="1:60" ht="25.5" customHeight="1" x14ac:dyDescent="0.25">
      <c r="A162" s="157"/>
      <c r="B162" s="16"/>
      <c r="C162" s="16"/>
      <c r="D162" s="16"/>
      <c r="E162" s="16"/>
      <c r="F162" s="16"/>
      <c r="G162" s="54"/>
      <c r="H162" s="17"/>
      <c r="I162" s="146"/>
      <c r="J162" s="18"/>
      <c r="K162" s="73" t="s">
        <v>940</v>
      </c>
      <c r="L162" s="72">
        <v>50000000</v>
      </c>
      <c r="M162" s="17"/>
      <c r="N162" s="17"/>
      <c r="O162" s="43">
        <f t="shared" si="26"/>
        <v>0</v>
      </c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1"/>
    </row>
    <row r="163" spans="1:60" ht="12.75" customHeight="1" x14ac:dyDescent="0.25">
      <c r="A163" s="157" t="s">
        <v>34</v>
      </c>
      <c r="B163" s="16" t="s">
        <v>34</v>
      </c>
      <c r="C163" s="16" t="s">
        <v>34</v>
      </c>
      <c r="D163" s="16" t="s">
        <v>54</v>
      </c>
      <c r="E163" s="16" t="s">
        <v>80</v>
      </c>
      <c r="F163" s="16"/>
      <c r="G163" s="173"/>
      <c r="H163" s="18"/>
      <c r="I163" s="18" t="s">
        <v>81</v>
      </c>
      <c r="J163" s="18"/>
      <c r="K163" s="67"/>
      <c r="L163" s="70"/>
      <c r="M163" s="17"/>
      <c r="N163" s="17"/>
      <c r="O163" s="43">
        <f t="shared" si="26"/>
        <v>210244973.5</v>
      </c>
      <c r="P163" s="43">
        <f>+P164+P166+P172</f>
        <v>0</v>
      </c>
      <c r="Q163" s="43">
        <f t="shared" ref="Q163:BB163" si="33">+Q164+Q166+Q172</f>
        <v>0</v>
      </c>
      <c r="R163" s="43">
        <f t="shared" si="33"/>
        <v>0</v>
      </c>
      <c r="S163" s="43">
        <f t="shared" si="33"/>
        <v>0</v>
      </c>
      <c r="T163" s="43">
        <f t="shared" si="33"/>
        <v>0</v>
      </c>
      <c r="U163" s="43">
        <f t="shared" si="33"/>
        <v>0</v>
      </c>
      <c r="V163" s="43">
        <f t="shared" si="33"/>
        <v>0</v>
      </c>
      <c r="W163" s="43">
        <f t="shared" si="33"/>
        <v>0</v>
      </c>
      <c r="X163" s="43">
        <f t="shared" si="33"/>
        <v>0</v>
      </c>
      <c r="Y163" s="43">
        <f t="shared" si="33"/>
        <v>0</v>
      </c>
      <c r="Z163" s="43">
        <f t="shared" si="33"/>
        <v>0</v>
      </c>
      <c r="AA163" s="43">
        <f t="shared" si="33"/>
        <v>0</v>
      </c>
      <c r="AB163" s="43">
        <f t="shared" si="33"/>
        <v>0</v>
      </c>
      <c r="AC163" s="43">
        <f t="shared" si="33"/>
        <v>0</v>
      </c>
      <c r="AD163" s="43">
        <f t="shared" si="33"/>
        <v>150000000</v>
      </c>
      <c r="AE163" s="43">
        <f t="shared" si="33"/>
        <v>0</v>
      </c>
      <c r="AF163" s="43">
        <f t="shared" si="33"/>
        <v>60244973.5</v>
      </c>
      <c r="AG163" s="43">
        <f t="shared" si="33"/>
        <v>0</v>
      </c>
      <c r="AH163" s="43">
        <f t="shared" si="33"/>
        <v>0</v>
      </c>
      <c r="AI163" s="43">
        <f t="shared" si="33"/>
        <v>0</v>
      </c>
      <c r="AJ163" s="43">
        <f t="shared" si="33"/>
        <v>0</v>
      </c>
      <c r="AK163" s="43">
        <f t="shared" si="33"/>
        <v>0</v>
      </c>
      <c r="AL163" s="43">
        <f t="shared" si="33"/>
        <v>0</v>
      </c>
      <c r="AM163" s="43">
        <f t="shared" si="33"/>
        <v>0</v>
      </c>
      <c r="AN163" s="43">
        <f t="shared" si="33"/>
        <v>0</v>
      </c>
      <c r="AO163" s="43">
        <f t="shared" si="33"/>
        <v>0</v>
      </c>
      <c r="AP163" s="43">
        <f t="shared" si="33"/>
        <v>0</v>
      </c>
      <c r="AQ163" s="43">
        <f t="shared" si="33"/>
        <v>0</v>
      </c>
      <c r="AR163" s="43">
        <f t="shared" si="33"/>
        <v>0</v>
      </c>
      <c r="AS163" s="43">
        <f t="shared" si="33"/>
        <v>0</v>
      </c>
      <c r="AT163" s="43">
        <f t="shared" si="33"/>
        <v>0</v>
      </c>
      <c r="AU163" s="43">
        <f t="shared" si="33"/>
        <v>0</v>
      </c>
      <c r="AV163" s="43">
        <f t="shared" si="33"/>
        <v>0</v>
      </c>
      <c r="AW163" s="43">
        <f t="shared" si="33"/>
        <v>0</v>
      </c>
      <c r="AX163" s="43">
        <f t="shared" si="33"/>
        <v>0</v>
      </c>
      <c r="AY163" s="43">
        <f t="shared" si="33"/>
        <v>0</v>
      </c>
      <c r="AZ163" s="43">
        <f t="shared" si="33"/>
        <v>0</v>
      </c>
      <c r="BA163" s="43">
        <f t="shared" si="33"/>
        <v>0</v>
      </c>
      <c r="BB163" s="43">
        <f t="shared" si="33"/>
        <v>0</v>
      </c>
    </row>
    <row r="164" spans="1:60" ht="45" customHeight="1" x14ac:dyDescent="0.25">
      <c r="A164" s="157" t="s">
        <v>34</v>
      </c>
      <c r="B164" s="16" t="s">
        <v>34</v>
      </c>
      <c r="C164" s="16" t="s">
        <v>34</v>
      </c>
      <c r="D164" s="16" t="s">
        <v>54</v>
      </c>
      <c r="E164" s="16" t="s">
        <v>80</v>
      </c>
      <c r="F164" s="294" t="s">
        <v>1259</v>
      </c>
      <c r="G164" s="54" t="s">
        <v>82</v>
      </c>
      <c r="H164" s="17" t="s">
        <v>83</v>
      </c>
      <c r="I164" s="146" t="s">
        <v>681</v>
      </c>
      <c r="J164" s="18"/>
      <c r="K164" s="67"/>
      <c r="L164" s="70"/>
      <c r="M164" s="17" t="s">
        <v>907</v>
      </c>
      <c r="N164" s="60">
        <v>60244973.5</v>
      </c>
      <c r="O164" s="43">
        <f t="shared" si="26"/>
        <v>60244973.5</v>
      </c>
      <c r="P164" s="44">
        <v>0</v>
      </c>
      <c r="Q164" s="44">
        <v>0</v>
      </c>
      <c r="R164" s="44"/>
      <c r="S164" s="44">
        <v>0</v>
      </c>
      <c r="T164" s="44">
        <v>0</v>
      </c>
      <c r="U164" s="44">
        <v>0</v>
      </c>
      <c r="V164" s="44">
        <v>0</v>
      </c>
      <c r="W164" s="44">
        <v>0</v>
      </c>
      <c r="X164" s="44">
        <v>0</v>
      </c>
      <c r="Y164" s="44"/>
      <c r="Z164" s="44">
        <v>0</v>
      </c>
      <c r="AA164" s="44"/>
      <c r="AB164" s="44">
        <v>0</v>
      </c>
      <c r="AC164" s="44">
        <v>0</v>
      </c>
      <c r="AD164" s="44">
        <v>0</v>
      </c>
      <c r="AE164" s="44"/>
      <c r="AF164" s="44">
        <v>60244973.5</v>
      </c>
      <c r="AG164" s="44">
        <v>0</v>
      </c>
      <c r="AH164" s="44">
        <v>0</v>
      </c>
      <c r="AI164" s="44">
        <v>0</v>
      </c>
      <c r="AJ164" s="44">
        <v>0</v>
      </c>
      <c r="AK164" s="44">
        <v>0</v>
      </c>
      <c r="AL164" s="44">
        <v>0</v>
      </c>
      <c r="AM164" s="44">
        <v>0</v>
      </c>
      <c r="AN164" s="44">
        <v>0</v>
      </c>
      <c r="AO164" s="44">
        <v>0</v>
      </c>
      <c r="AP164" s="44">
        <v>0</v>
      </c>
      <c r="AQ164" s="44">
        <v>0</v>
      </c>
      <c r="AR164" s="44">
        <v>0</v>
      </c>
      <c r="AS164" s="44">
        <v>0</v>
      </c>
      <c r="AT164" s="44">
        <v>0</v>
      </c>
      <c r="AU164" s="44">
        <v>0</v>
      </c>
      <c r="AV164" s="44"/>
      <c r="AW164" s="44"/>
      <c r="AX164" s="44">
        <v>0</v>
      </c>
      <c r="AY164" s="44"/>
      <c r="AZ164" s="44">
        <v>0</v>
      </c>
      <c r="BA164" s="44"/>
      <c r="BB164" s="41"/>
      <c r="BH164" s="129">
        <f>+N164-O164</f>
        <v>0</v>
      </c>
    </row>
    <row r="165" spans="1:60" ht="25.5" customHeight="1" x14ac:dyDescent="0.25">
      <c r="A165" s="157"/>
      <c r="B165" s="16"/>
      <c r="C165" s="16"/>
      <c r="D165" s="16"/>
      <c r="E165" s="16"/>
      <c r="F165" s="16"/>
      <c r="G165" s="54"/>
      <c r="H165" s="17"/>
      <c r="I165" s="146"/>
      <c r="J165" s="18"/>
      <c r="K165" s="73" t="s">
        <v>940</v>
      </c>
      <c r="L165" s="72">
        <v>60244973.5</v>
      </c>
      <c r="M165" s="17"/>
      <c r="N165" s="17"/>
      <c r="O165" s="43">
        <f t="shared" si="26"/>
        <v>0</v>
      </c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1"/>
    </row>
    <row r="166" spans="1:60" ht="33.75" customHeight="1" x14ac:dyDescent="0.25">
      <c r="A166" s="157" t="s">
        <v>34</v>
      </c>
      <c r="B166" s="16" t="s">
        <v>34</v>
      </c>
      <c r="C166" s="16" t="s">
        <v>34</v>
      </c>
      <c r="D166" s="16" t="s">
        <v>54</v>
      </c>
      <c r="E166" s="16" t="s">
        <v>80</v>
      </c>
      <c r="F166" s="294" t="s">
        <v>1147</v>
      </c>
      <c r="G166" s="54" t="s">
        <v>84</v>
      </c>
      <c r="H166" s="17" t="s">
        <v>85</v>
      </c>
      <c r="I166" s="146" t="s">
        <v>742</v>
      </c>
      <c r="J166" s="18"/>
      <c r="K166" s="67"/>
      <c r="L166" s="70"/>
      <c r="M166" s="17" t="s">
        <v>907</v>
      </c>
      <c r="N166" s="60">
        <v>100000000</v>
      </c>
      <c r="O166" s="43">
        <f t="shared" si="26"/>
        <v>100000000</v>
      </c>
      <c r="P166" s="44">
        <v>0</v>
      </c>
      <c r="Q166" s="44">
        <v>0</v>
      </c>
      <c r="R166" s="44"/>
      <c r="S166" s="44">
        <v>0</v>
      </c>
      <c r="T166" s="44">
        <v>0</v>
      </c>
      <c r="U166" s="44">
        <v>0</v>
      </c>
      <c r="V166" s="44">
        <v>0</v>
      </c>
      <c r="W166" s="44">
        <v>0</v>
      </c>
      <c r="X166" s="44">
        <v>0</v>
      </c>
      <c r="Y166" s="44"/>
      <c r="Z166" s="44">
        <v>0</v>
      </c>
      <c r="AA166" s="44"/>
      <c r="AB166" s="44">
        <v>0</v>
      </c>
      <c r="AC166" s="44">
        <v>0</v>
      </c>
      <c r="AD166" s="44">
        <v>100000000</v>
      </c>
      <c r="AE166" s="44"/>
      <c r="AF166" s="44">
        <v>0</v>
      </c>
      <c r="AG166" s="44">
        <v>0</v>
      </c>
      <c r="AH166" s="44">
        <v>0</v>
      </c>
      <c r="AI166" s="44">
        <v>0</v>
      </c>
      <c r="AJ166" s="44">
        <v>0</v>
      </c>
      <c r="AK166" s="44">
        <v>0</v>
      </c>
      <c r="AL166" s="44">
        <v>0</v>
      </c>
      <c r="AM166" s="44">
        <v>0</v>
      </c>
      <c r="AN166" s="44">
        <v>0</v>
      </c>
      <c r="AO166" s="44">
        <v>0</v>
      </c>
      <c r="AP166" s="44">
        <v>0</v>
      </c>
      <c r="AQ166" s="44">
        <v>0</v>
      </c>
      <c r="AR166" s="44">
        <v>0</v>
      </c>
      <c r="AS166" s="44">
        <v>0</v>
      </c>
      <c r="AT166" s="44">
        <v>0</v>
      </c>
      <c r="AU166" s="44">
        <v>0</v>
      </c>
      <c r="AV166" s="44"/>
      <c r="AW166" s="44"/>
      <c r="AX166" s="44">
        <v>0</v>
      </c>
      <c r="AY166" s="44"/>
      <c r="AZ166" s="44">
        <v>0</v>
      </c>
      <c r="BA166" s="44"/>
      <c r="BB166" s="41"/>
      <c r="BH166" s="129">
        <f>+N166-O166</f>
        <v>0</v>
      </c>
    </row>
    <row r="167" spans="1:60" ht="25.5" customHeight="1" x14ac:dyDescent="0.25">
      <c r="A167" s="157"/>
      <c r="B167" s="16"/>
      <c r="C167" s="16"/>
      <c r="D167" s="16"/>
      <c r="E167" s="16"/>
      <c r="F167" s="16"/>
      <c r="G167" s="54"/>
      <c r="H167" s="17"/>
      <c r="I167" s="146"/>
      <c r="J167" s="18"/>
      <c r="K167" s="73" t="s">
        <v>941</v>
      </c>
      <c r="L167" s="72">
        <v>180000</v>
      </c>
      <c r="M167" s="17"/>
      <c r="N167" s="17"/>
      <c r="O167" s="43">
        <f t="shared" si="26"/>
        <v>0</v>
      </c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1"/>
    </row>
    <row r="168" spans="1:60" ht="25.5" customHeight="1" x14ac:dyDescent="0.25">
      <c r="A168" s="157"/>
      <c r="B168" s="16"/>
      <c r="C168" s="16"/>
      <c r="D168" s="16"/>
      <c r="E168" s="16"/>
      <c r="F168" s="16"/>
      <c r="G168" s="54"/>
      <c r="H168" s="17"/>
      <c r="I168" s="146"/>
      <c r="J168" s="18"/>
      <c r="K168" s="73" t="s">
        <v>1062</v>
      </c>
      <c r="L168" s="72">
        <v>3600000</v>
      </c>
      <c r="M168" s="17"/>
      <c r="N168" s="17"/>
      <c r="O168" s="43">
        <f t="shared" si="26"/>
        <v>0</v>
      </c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1"/>
    </row>
    <row r="169" spans="1:60" ht="25.5" customHeight="1" x14ac:dyDescent="0.25">
      <c r="A169" s="157"/>
      <c r="B169" s="16"/>
      <c r="C169" s="16"/>
      <c r="D169" s="16"/>
      <c r="E169" s="16"/>
      <c r="F169" s="16"/>
      <c r="G169" s="54"/>
      <c r="H169" s="17"/>
      <c r="I169" s="146"/>
      <c r="J169" s="18"/>
      <c r="K169" s="73" t="s">
        <v>1063</v>
      </c>
      <c r="L169" s="72">
        <v>360000</v>
      </c>
      <c r="M169" s="17"/>
      <c r="N169" s="17"/>
      <c r="O169" s="43">
        <f t="shared" si="26"/>
        <v>0</v>
      </c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1"/>
    </row>
    <row r="170" spans="1:60" ht="12.75" customHeight="1" x14ac:dyDescent="0.25">
      <c r="A170" s="157"/>
      <c r="B170" s="16"/>
      <c r="C170" s="16"/>
      <c r="D170" s="16"/>
      <c r="E170" s="16"/>
      <c r="F170" s="16"/>
      <c r="G170" s="54"/>
      <c r="H170" s="17"/>
      <c r="I170" s="146"/>
      <c r="J170" s="18"/>
      <c r="K170" s="73" t="s">
        <v>1064</v>
      </c>
      <c r="L170" s="72">
        <v>18540000</v>
      </c>
      <c r="M170" s="17"/>
      <c r="N170" s="17"/>
      <c r="O170" s="43">
        <f t="shared" si="26"/>
        <v>0</v>
      </c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1"/>
    </row>
    <row r="171" spans="1:60" ht="38.25" customHeight="1" x14ac:dyDescent="0.25">
      <c r="A171" s="157"/>
      <c r="B171" s="16"/>
      <c r="C171" s="16"/>
      <c r="D171" s="16"/>
      <c r="E171" s="16"/>
      <c r="F171" s="16"/>
      <c r="G171" s="54"/>
      <c r="H171" s="17"/>
      <c r="I171" s="146"/>
      <c r="J171" s="18"/>
      <c r="K171" s="73" t="s">
        <v>942</v>
      </c>
      <c r="L171" s="72">
        <v>77320000</v>
      </c>
      <c r="M171" s="17"/>
      <c r="N171" s="17"/>
      <c r="O171" s="43">
        <f t="shared" si="26"/>
        <v>0</v>
      </c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1"/>
    </row>
    <row r="172" spans="1:60" ht="22.5" customHeight="1" x14ac:dyDescent="0.25">
      <c r="A172" s="157" t="s">
        <v>34</v>
      </c>
      <c r="B172" s="16" t="s">
        <v>34</v>
      </c>
      <c r="C172" s="16" t="s">
        <v>34</v>
      </c>
      <c r="D172" s="16" t="s">
        <v>54</v>
      </c>
      <c r="E172" s="16" t="s">
        <v>80</v>
      </c>
      <c r="F172" s="294" t="s">
        <v>1260</v>
      </c>
      <c r="G172" s="54" t="s">
        <v>86</v>
      </c>
      <c r="H172" s="17" t="s">
        <v>87</v>
      </c>
      <c r="I172" s="146" t="s">
        <v>682</v>
      </c>
      <c r="J172" s="18"/>
      <c r="K172" s="67"/>
      <c r="L172" s="70"/>
      <c r="M172" s="17" t="s">
        <v>907</v>
      </c>
      <c r="N172" s="60">
        <v>50000000</v>
      </c>
      <c r="O172" s="43">
        <f t="shared" si="26"/>
        <v>50000000</v>
      </c>
      <c r="P172" s="44">
        <v>0</v>
      </c>
      <c r="Q172" s="44">
        <v>0</v>
      </c>
      <c r="R172" s="44"/>
      <c r="S172" s="44">
        <v>0</v>
      </c>
      <c r="T172" s="44">
        <v>0</v>
      </c>
      <c r="U172" s="44">
        <v>0</v>
      </c>
      <c r="V172" s="44">
        <v>0</v>
      </c>
      <c r="W172" s="44">
        <v>0</v>
      </c>
      <c r="X172" s="44">
        <v>0</v>
      </c>
      <c r="Y172" s="44"/>
      <c r="Z172" s="44">
        <v>0</v>
      </c>
      <c r="AA172" s="44"/>
      <c r="AB172" s="44">
        <v>0</v>
      </c>
      <c r="AC172" s="44">
        <v>0</v>
      </c>
      <c r="AD172" s="44">
        <v>50000000</v>
      </c>
      <c r="AE172" s="44"/>
      <c r="AF172" s="44">
        <v>0</v>
      </c>
      <c r="AG172" s="44">
        <v>0</v>
      </c>
      <c r="AH172" s="44">
        <v>0</v>
      </c>
      <c r="AI172" s="44">
        <v>0</v>
      </c>
      <c r="AJ172" s="44">
        <v>0</v>
      </c>
      <c r="AK172" s="44">
        <v>0</v>
      </c>
      <c r="AL172" s="44">
        <v>0</v>
      </c>
      <c r="AM172" s="44">
        <v>0</v>
      </c>
      <c r="AN172" s="44">
        <v>0</v>
      </c>
      <c r="AO172" s="44">
        <v>0</v>
      </c>
      <c r="AP172" s="44">
        <v>0</v>
      </c>
      <c r="AQ172" s="44">
        <v>0</v>
      </c>
      <c r="AR172" s="44">
        <v>0</v>
      </c>
      <c r="AS172" s="44">
        <v>0</v>
      </c>
      <c r="AT172" s="44">
        <v>0</v>
      </c>
      <c r="AU172" s="44">
        <v>0</v>
      </c>
      <c r="AV172" s="44"/>
      <c r="AW172" s="44"/>
      <c r="AX172" s="44">
        <v>0</v>
      </c>
      <c r="AY172" s="44"/>
      <c r="AZ172" s="44">
        <v>0</v>
      </c>
      <c r="BA172" s="44"/>
      <c r="BB172" s="41"/>
      <c r="BH172" s="129">
        <f>+N172-O172</f>
        <v>0</v>
      </c>
    </row>
    <row r="173" spans="1:60" ht="38.25" customHeight="1" x14ac:dyDescent="0.25">
      <c r="A173" s="157"/>
      <c r="B173" s="16"/>
      <c r="C173" s="16"/>
      <c r="D173" s="16"/>
      <c r="E173" s="16"/>
      <c r="F173" s="16"/>
      <c r="G173" s="54"/>
      <c r="H173" s="17"/>
      <c r="I173" s="146"/>
      <c r="J173" s="18"/>
      <c r="K173" s="73" t="s">
        <v>942</v>
      </c>
      <c r="L173" s="72">
        <v>50000000</v>
      </c>
      <c r="M173" s="17"/>
      <c r="N173" s="17"/>
      <c r="O173" s="43">
        <f t="shared" si="26"/>
        <v>0</v>
      </c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1"/>
    </row>
    <row r="174" spans="1:60" ht="12.75" customHeight="1" x14ac:dyDescent="0.25">
      <c r="A174" s="157" t="s">
        <v>34</v>
      </c>
      <c r="B174" s="16" t="s">
        <v>34</v>
      </c>
      <c r="C174" s="16" t="s">
        <v>34</v>
      </c>
      <c r="D174" s="16" t="s">
        <v>54</v>
      </c>
      <c r="E174" s="16" t="s">
        <v>90</v>
      </c>
      <c r="F174" s="16"/>
      <c r="G174" s="173"/>
      <c r="H174" s="18"/>
      <c r="I174" s="18" t="s">
        <v>91</v>
      </c>
      <c r="J174" s="18"/>
      <c r="K174" s="67"/>
      <c r="L174" s="67"/>
      <c r="M174" s="18"/>
      <c r="N174" s="18"/>
      <c r="O174" s="43">
        <f t="shared" si="26"/>
        <v>200000000</v>
      </c>
      <c r="P174" s="43">
        <f>+P175</f>
        <v>200000000</v>
      </c>
      <c r="Q174" s="43">
        <f t="shared" ref="Q174:BB174" si="34">+Q175</f>
        <v>0</v>
      </c>
      <c r="R174" s="43">
        <f t="shared" si="34"/>
        <v>0</v>
      </c>
      <c r="S174" s="43">
        <f t="shared" si="34"/>
        <v>0</v>
      </c>
      <c r="T174" s="43">
        <f t="shared" si="34"/>
        <v>0</v>
      </c>
      <c r="U174" s="43">
        <f t="shared" si="34"/>
        <v>0</v>
      </c>
      <c r="V174" s="43">
        <f t="shared" si="34"/>
        <v>0</v>
      </c>
      <c r="W174" s="43">
        <f t="shared" si="34"/>
        <v>0</v>
      </c>
      <c r="X174" s="43">
        <f t="shared" si="34"/>
        <v>0</v>
      </c>
      <c r="Y174" s="43">
        <f t="shared" si="34"/>
        <v>0</v>
      </c>
      <c r="Z174" s="43">
        <f t="shared" si="34"/>
        <v>0</v>
      </c>
      <c r="AA174" s="43">
        <f t="shared" si="34"/>
        <v>0</v>
      </c>
      <c r="AB174" s="43">
        <f t="shared" si="34"/>
        <v>0</v>
      </c>
      <c r="AC174" s="43">
        <f t="shared" si="34"/>
        <v>0</v>
      </c>
      <c r="AD174" s="43">
        <f t="shared" si="34"/>
        <v>0</v>
      </c>
      <c r="AE174" s="43">
        <f t="shared" si="34"/>
        <v>0</v>
      </c>
      <c r="AF174" s="43">
        <f t="shared" si="34"/>
        <v>0</v>
      </c>
      <c r="AG174" s="43">
        <f t="shared" si="34"/>
        <v>0</v>
      </c>
      <c r="AH174" s="43">
        <f t="shared" si="34"/>
        <v>0</v>
      </c>
      <c r="AI174" s="43">
        <f t="shared" si="34"/>
        <v>0</v>
      </c>
      <c r="AJ174" s="43">
        <f t="shared" si="34"/>
        <v>0</v>
      </c>
      <c r="AK174" s="43">
        <f t="shared" si="34"/>
        <v>0</v>
      </c>
      <c r="AL174" s="43">
        <f t="shared" si="34"/>
        <v>0</v>
      </c>
      <c r="AM174" s="43">
        <f t="shared" si="34"/>
        <v>0</v>
      </c>
      <c r="AN174" s="43">
        <f t="shared" si="34"/>
        <v>0</v>
      </c>
      <c r="AO174" s="43">
        <f t="shared" si="34"/>
        <v>0</v>
      </c>
      <c r="AP174" s="43">
        <f t="shared" si="34"/>
        <v>0</v>
      </c>
      <c r="AQ174" s="43">
        <f t="shared" si="34"/>
        <v>0</v>
      </c>
      <c r="AR174" s="43">
        <f t="shared" si="34"/>
        <v>0</v>
      </c>
      <c r="AS174" s="43">
        <f t="shared" si="34"/>
        <v>0</v>
      </c>
      <c r="AT174" s="43">
        <f t="shared" si="34"/>
        <v>0</v>
      </c>
      <c r="AU174" s="43">
        <f t="shared" si="34"/>
        <v>0</v>
      </c>
      <c r="AV174" s="43">
        <f t="shared" si="34"/>
        <v>0</v>
      </c>
      <c r="AW174" s="43">
        <f t="shared" si="34"/>
        <v>0</v>
      </c>
      <c r="AX174" s="43">
        <f t="shared" si="34"/>
        <v>0</v>
      </c>
      <c r="AY174" s="43">
        <f t="shared" si="34"/>
        <v>0</v>
      </c>
      <c r="AZ174" s="43">
        <f t="shared" si="34"/>
        <v>0</v>
      </c>
      <c r="BA174" s="43">
        <f t="shared" si="34"/>
        <v>0</v>
      </c>
      <c r="BB174" s="43">
        <f t="shared" si="34"/>
        <v>0</v>
      </c>
    </row>
    <row r="175" spans="1:60" ht="33.75" customHeight="1" x14ac:dyDescent="0.25">
      <c r="A175" s="157" t="s">
        <v>34</v>
      </c>
      <c r="B175" s="16" t="s">
        <v>34</v>
      </c>
      <c r="C175" s="16" t="s">
        <v>34</v>
      </c>
      <c r="D175" s="16" t="s">
        <v>54</v>
      </c>
      <c r="E175" s="16" t="s">
        <v>90</v>
      </c>
      <c r="F175" s="294" t="s">
        <v>1261</v>
      </c>
      <c r="G175" s="54" t="s">
        <v>92</v>
      </c>
      <c r="H175" s="17" t="s">
        <v>93</v>
      </c>
      <c r="I175" s="146" t="s">
        <v>683</v>
      </c>
      <c r="J175" s="18"/>
      <c r="K175" s="67"/>
      <c r="L175" s="70"/>
      <c r="M175" s="17" t="s">
        <v>907</v>
      </c>
      <c r="N175" s="60">
        <v>200000000</v>
      </c>
      <c r="O175" s="43">
        <f t="shared" si="26"/>
        <v>200000000</v>
      </c>
      <c r="P175" s="44">
        <v>200000000</v>
      </c>
      <c r="Q175" s="44">
        <v>0</v>
      </c>
      <c r="R175" s="44"/>
      <c r="S175" s="44">
        <v>0</v>
      </c>
      <c r="T175" s="44">
        <v>0</v>
      </c>
      <c r="U175" s="44">
        <v>0</v>
      </c>
      <c r="V175" s="44">
        <v>0</v>
      </c>
      <c r="W175" s="44">
        <v>0</v>
      </c>
      <c r="X175" s="44">
        <v>0</v>
      </c>
      <c r="Y175" s="44"/>
      <c r="Z175" s="44">
        <v>0</v>
      </c>
      <c r="AA175" s="44"/>
      <c r="AB175" s="44">
        <v>0</v>
      </c>
      <c r="AC175" s="44">
        <v>0</v>
      </c>
      <c r="AD175" s="44">
        <v>0</v>
      </c>
      <c r="AE175" s="44"/>
      <c r="AF175" s="44">
        <v>0</v>
      </c>
      <c r="AG175" s="44">
        <v>0</v>
      </c>
      <c r="AH175" s="44">
        <v>0</v>
      </c>
      <c r="AI175" s="44">
        <v>0</v>
      </c>
      <c r="AJ175" s="44">
        <v>0</v>
      </c>
      <c r="AK175" s="44">
        <v>0</v>
      </c>
      <c r="AL175" s="44">
        <v>0</v>
      </c>
      <c r="AM175" s="44">
        <v>0</v>
      </c>
      <c r="AN175" s="44">
        <v>0</v>
      </c>
      <c r="AO175" s="44">
        <v>0</v>
      </c>
      <c r="AP175" s="44">
        <v>0</v>
      </c>
      <c r="AQ175" s="44">
        <v>0</v>
      </c>
      <c r="AR175" s="44">
        <v>0</v>
      </c>
      <c r="AS175" s="44">
        <v>0</v>
      </c>
      <c r="AT175" s="44">
        <v>0</v>
      </c>
      <c r="AU175" s="44">
        <v>0</v>
      </c>
      <c r="AV175" s="44"/>
      <c r="AW175" s="44"/>
      <c r="AX175" s="44">
        <v>0</v>
      </c>
      <c r="AY175" s="44"/>
      <c r="AZ175" s="44">
        <v>0</v>
      </c>
      <c r="BA175" s="44"/>
      <c r="BB175" s="44"/>
      <c r="BC175" s="10"/>
      <c r="BD175" s="10"/>
      <c r="BE175" s="10"/>
      <c r="BH175" s="129">
        <f>+N175-O175</f>
        <v>0</v>
      </c>
    </row>
    <row r="176" spans="1:60" ht="51" customHeight="1" x14ac:dyDescent="0.25">
      <c r="A176" s="157"/>
      <c r="B176" s="16"/>
      <c r="C176" s="16"/>
      <c r="D176" s="16"/>
      <c r="E176" s="16"/>
      <c r="F176" s="16"/>
      <c r="G176" s="54"/>
      <c r="H176" s="17"/>
      <c r="I176" s="146"/>
      <c r="J176" s="18"/>
      <c r="K176" s="100" t="s">
        <v>1067</v>
      </c>
      <c r="L176" s="72">
        <v>200000000</v>
      </c>
      <c r="M176" s="17"/>
      <c r="N176" s="17"/>
      <c r="O176" s="43">
        <f t="shared" si="26"/>
        <v>0</v>
      </c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10"/>
      <c r="BD176" s="10"/>
      <c r="BE176" s="10"/>
    </row>
    <row r="177" spans="1:60" ht="12.75" customHeight="1" x14ac:dyDescent="0.25">
      <c r="A177" s="157" t="s">
        <v>34</v>
      </c>
      <c r="B177" s="16" t="s">
        <v>34</v>
      </c>
      <c r="C177" s="16" t="s">
        <v>34</v>
      </c>
      <c r="D177" s="16" t="s">
        <v>54</v>
      </c>
      <c r="E177" s="16" t="s">
        <v>94</v>
      </c>
      <c r="F177" s="16"/>
      <c r="G177" s="173"/>
      <c r="H177" s="18"/>
      <c r="I177" s="18" t="s">
        <v>95</v>
      </c>
      <c r="J177" s="18"/>
      <c r="K177" s="67"/>
      <c r="L177" s="67"/>
      <c r="M177" s="18"/>
      <c r="N177" s="18"/>
      <c r="O177" s="43">
        <f t="shared" si="26"/>
        <v>500000000</v>
      </c>
      <c r="P177" s="43">
        <f>+P178</f>
        <v>500000000</v>
      </c>
      <c r="Q177" s="43">
        <f t="shared" ref="Q177:BB177" si="35">+Q178</f>
        <v>0</v>
      </c>
      <c r="R177" s="43">
        <f t="shared" si="35"/>
        <v>0</v>
      </c>
      <c r="S177" s="43">
        <f t="shared" si="35"/>
        <v>0</v>
      </c>
      <c r="T177" s="43">
        <f t="shared" si="35"/>
        <v>0</v>
      </c>
      <c r="U177" s="43">
        <f t="shared" si="35"/>
        <v>0</v>
      </c>
      <c r="V177" s="43">
        <f t="shared" si="35"/>
        <v>0</v>
      </c>
      <c r="W177" s="43">
        <f t="shared" si="35"/>
        <v>0</v>
      </c>
      <c r="X177" s="43">
        <f t="shared" si="35"/>
        <v>0</v>
      </c>
      <c r="Y177" s="43">
        <f t="shared" si="35"/>
        <v>0</v>
      </c>
      <c r="Z177" s="43">
        <f t="shared" si="35"/>
        <v>0</v>
      </c>
      <c r="AA177" s="43">
        <f t="shared" si="35"/>
        <v>0</v>
      </c>
      <c r="AB177" s="43">
        <f t="shared" si="35"/>
        <v>0</v>
      </c>
      <c r="AC177" s="43">
        <f t="shared" si="35"/>
        <v>0</v>
      </c>
      <c r="AD177" s="43">
        <f t="shared" si="35"/>
        <v>0</v>
      </c>
      <c r="AE177" s="43">
        <f t="shared" si="35"/>
        <v>0</v>
      </c>
      <c r="AF177" s="43">
        <f t="shared" si="35"/>
        <v>0</v>
      </c>
      <c r="AG177" s="43">
        <f t="shared" si="35"/>
        <v>0</v>
      </c>
      <c r="AH177" s="43">
        <f t="shared" si="35"/>
        <v>0</v>
      </c>
      <c r="AI177" s="43">
        <f t="shared" si="35"/>
        <v>0</v>
      </c>
      <c r="AJ177" s="43">
        <f t="shared" si="35"/>
        <v>0</v>
      </c>
      <c r="AK177" s="43">
        <f t="shared" si="35"/>
        <v>0</v>
      </c>
      <c r="AL177" s="43">
        <f t="shared" si="35"/>
        <v>0</v>
      </c>
      <c r="AM177" s="43">
        <f t="shared" si="35"/>
        <v>0</v>
      </c>
      <c r="AN177" s="43">
        <f t="shared" si="35"/>
        <v>0</v>
      </c>
      <c r="AO177" s="43">
        <f t="shared" si="35"/>
        <v>0</v>
      </c>
      <c r="AP177" s="43">
        <f t="shared" si="35"/>
        <v>0</v>
      </c>
      <c r="AQ177" s="43">
        <f t="shared" si="35"/>
        <v>0</v>
      </c>
      <c r="AR177" s="43">
        <f t="shared" si="35"/>
        <v>0</v>
      </c>
      <c r="AS177" s="43">
        <f t="shared" si="35"/>
        <v>0</v>
      </c>
      <c r="AT177" s="43">
        <f t="shared" si="35"/>
        <v>0</v>
      </c>
      <c r="AU177" s="43">
        <f t="shared" si="35"/>
        <v>0</v>
      </c>
      <c r="AV177" s="43">
        <f t="shared" si="35"/>
        <v>0</v>
      </c>
      <c r="AW177" s="43">
        <f t="shared" si="35"/>
        <v>0</v>
      </c>
      <c r="AX177" s="43">
        <f t="shared" si="35"/>
        <v>0</v>
      </c>
      <c r="AY177" s="43">
        <f t="shared" si="35"/>
        <v>0</v>
      </c>
      <c r="AZ177" s="43">
        <f t="shared" si="35"/>
        <v>0</v>
      </c>
      <c r="BA177" s="43">
        <f t="shared" si="35"/>
        <v>0</v>
      </c>
      <c r="BB177" s="43">
        <f t="shared" si="35"/>
        <v>0</v>
      </c>
    </row>
    <row r="178" spans="1:60" ht="33.75" customHeight="1" x14ac:dyDescent="0.25">
      <c r="A178" s="157" t="s">
        <v>34</v>
      </c>
      <c r="B178" s="16" t="s">
        <v>34</v>
      </c>
      <c r="C178" s="16" t="s">
        <v>34</v>
      </c>
      <c r="D178" s="16" t="s">
        <v>54</v>
      </c>
      <c r="E178" s="16" t="s">
        <v>94</v>
      </c>
      <c r="F178" s="294" t="s">
        <v>1262</v>
      </c>
      <c r="G178" s="54" t="s">
        <v>96</v>
      </c>
      <c r="H178" s="17" t="s">
        <v>97</v>
      </c>
      <c r="I178" s="146" t="s">
        <v>695</v>
      </c>
      <c r="J178" s="18"/>
      <c r="K178" s="67"/>
      <c r="L178" s="70"/>
      <c r="M178" s="17" t="s">
        <v>907</v>
      </c>
      <c r="N178" s="60">
        <v>500000000</v>
      </c>
      <c r="O178" s="43">
        <f t="shared" si="26"/>
        <v>500000000</v>
      </c>
      <c r="P178" s="44">
        <v>500000000</v>
      </c>
      <c r="Q178" s="44">
        <v>0</v>
      </c>
      <c r="R178" s="44"/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/>
      <c r="Z178" s="44">
        <v>0</v>
      </c>
      <c r="AA178" s="44"/>
      <c r="AB178" s="44">
        <v>0</v>
      </c>
      <c r="AC178" s="44">
        <v>0</v>
      </c>
      <c r="AD178" s="44">
        <v>0</v>
      </c>
      <c r="AE178" s="44"/>
      <c r="AF178" s="44">
        <v>0</v>
      </c>
      <c r="AG178" s="44">
        <v>0</v>
      </c>
      <c r="AH178" s="44">
        <v>0</v>
      </c>
      <c r="AI178" s="44">
        <v>0</v>
      </c>
      <c r="AJ178" s="44">
        <v>0</v>
      </c>
      <c r="AK178" s="44">
        <v>0</v>
      </c>
      <c r="AL178" s="44">
        <v>0</v>
      </c>
      <c r="AM178" s="44">
        <v>0</v>
      </c>
      <c r="AN178" s="44">
        <v>0</v>
      </c>
      <c r="AO178" s="44">
        <v>0</v>
      </c>
      <c r="AP178" s="44">
        <v>0</v>
      </c>
      <c r="AQ178" s="44">
        <v>0</v>
      </c>
      <c r="AR178" s="44">
        <v>0</v>
      </c>
      <c r="AS178" s="44">
        <v>0</v>
      </c>
      <c r="AT178" s="44">
        <v>0</v>
      </c>
      <c r="AU178" s="44">
        <v>0</v>
      </c>
      <c r="AV178" s="44"/>
      <c r="AW178" s="44"/>
      <c r="AX178" s="44">
        <v>0</v>
      </c>
      <c r="AY178" s="44"/>
      <c r="AZ178" s="44">
        <v>0</v>
      </c>
      <c r="BA178" s="44"/>
      <c r="BB178" s="44"/>
      <c r="BC178" s="10"/>
      <c r="BD178" s="10"/>
      <c r="BE178" s="10"/>
      <c r="BH178" s="129">
        <f>+N178-O178</f>
        <v>0</v>
      </c>
    </row>
    <row r="179" spans="1:60" ht="51" customHeight="1" x14ac:dyDescent="0.25">
      <c r="A179" s="157"/>
      <c r="B179" s="16"/>
      <c r="C179" s="16"/>
      <c r="D179" s="16"/>
      <c r="E179" s="16"/>
      <c r="F179" s="16"/>
      <c r="G179" s="54"/>
      <c r="H179" s="17"/>
      <c r="I179" s="146"/>
      <c r="J179" s="18"/>
      <c r="K179" s="100" t="s">
        <v>1067</v>
      </c>
      <c r="L179" s="72">
        <v>500000000</v>
      </c>
      <c r="M179" s="17"/>
      <c r="N179" s="17"/>
      <c r="O179" s="43">
        <f t="shared" si="26"/>
        <v>0</v>
      </c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10"/>
      <c r="BD179" s="10"/>
      <c r="BE179" s="10"/>
    </row>
    <row r="180" spans="1:60" ht="12.75" customHeight="1" x14ac:dyDescent="0.25">
      <c r="A180" s="157" t="s">
        <v>34</v>
      </c>
      <c r="B180" s="16" t="s">
        <v>34</v>
      </c>
      <c r="C180" s="16" t="s">
        <v>34</v>
      </c>
      <c r="D180" s="16" t="s">
        <v>54</v>
      </c>
      <c r="E180" s="16" t="s">
        <v>98</v>
      </c>
      <c r="F180" s="16"/>
      <c r="G180" s="173"/>
      <c r="H180" s="18"/>
      <c r="I180" s="18" t="s">
        <v>99</v>
      </c>
      <c r="J180" s="18"/>
      <c r="K180" s="67"/>
      <c r="L180" s="67"/>
      <c r="M180" s="18"/>
      <c r="N180" s="18"/>
      <c r="O180" s="43">
        <f t="shared" si="26"/>
        <v>1010059584.48</v>
      </c>
      <c r="P180" s="43">
        <f>+P181+P185+P187+P189</f>
        <v>0</v>
      </c>
      <c r="Q180" s="43">
        <f t="shared" ref="Q180:BB180" si="36">+Q181+Q185+Q187+Q189</f>
        <v>0</v>
      </c>
      <c r="R180" s="43">
        <f t="shared" si="36"/>
        <v>0</v>
      </c>
      <c r="S180" s="43">
        <f t="shared" si="36"/>
        <v>0</v>
      </c>
      <c r="T180" s="43">
        <f t="shared" si="36"/>
        <v>0</v>
      </c>
      <c r="U180" s="43">
        <f t="shared" si="36"/>
        <v>0</v>
      </c>
      <c r="V180" s="43">
        <f t="shared" si="36"/>
        <v>0</v>
      </c>
      <c r="W180" s="43">
        <f t="shared" si="36"/>
        <v>0</v>
      </c>
      <c r="X180" s="43">
        <f t="shared" si="36"/>
        <v>0</v>
      </c>
      <c r="Y180" s="43">
        <f t="shared" si="36"/>
        <v>0</v>
      </c>
      <c r="Z180" s="43">
        <f t="shared" si="36"/>
        <v>0</v>
      </c>
      <c r="AA180" s="43">
        <f t="shared" si="36"/>
        <v>0</v>
      </c>
      <c r="AB180" s="43">
        <f t="shared" si="36"/>
        <v>0</v>
      </c>
      <c r="AC180" s="43">
        <f t="shared" si="36"/>
        <v>0</v>
      </c>
      <c r="AD180" s="43">
        <f t="shared" si="36"/>
        <v>50000000</v>
      </c>
      <c r="AE180" s="43">
        <f t="shared" si="36"/>
        <v>0</v>
      </c>
      <c r="AF180" s="43">
        <f t="shared" si="36"/>
        <v>0</v>
      </c>
      <c r="AG180" s="43">
        <f t="shared" si="36"/>
        <v>0</v>
      </c>
      <c r="AH180" s="43">
        <f t="shared" si="36"/>
        <v>0</v>
      </c>
      <c r="AI180" s="43">
        <f t="shared" si="36"/>
        <v>0</v>
      </c>
      <c r="AJ180" s="43">
        <f t="shared" si="36"/>
        <v>0</v>
      </c>
      <c r="AK180" s="43">
        <f t="shared" si="36"/>
        <v>0</v>
      </c>
      <c r="AL180" s="43">
        <f t="shared" si="36"/>
        <v>0</v>
      </c>
      <c r="AM180" s="43">
        <f t="shared" si="36"/>
        <v>0</v>
      </c>
      <c r="AN180" s="43">
        <f t="shared" si="36"/>
        <v>960059584.48000002</v>
      </c>
      <c r="AO180" s="43">
        <f t="shared" si="36"/>
        <v>0</v>
      </c>
      <c r="AP180" s="43">
        <f t="shared" si="36"/>
        <v>0</v>
      </c>
      <c r="AQ180" s="43">
        <f t="shared" si="36"/>
        <v>0</v>
      </c>
      <c r="AR180" s="43">
        <f t="shared" si="36"/>
        <v>0</v>
      </c>
      <c r="AS180" s="43">
        <f t="shared" si="36"/>
        <v>0</v>
      </c>
      <c r="AT180" s="43">
        <f t="shared" si="36"/>
        <v>0</v>
      </c>
      <c r="AU180" s="43">
        <f t="shared" si="36"/>
        <v>0</v>
      </c>
      <c r="AV180" s="43">
        <f t="shared" si="36"/>
        <v>0</v>
      </c>
      <c r="AW180" s="43">
        <f t="shared" si="36"/>
        <v>0</v>
      </c>
      <c r="AX180" s="43">
        <f t="shared" si="36"/>
        <v>0</v>
      </c>
      <c r="AY180" s="43">
        <f t="shared" si="36"/>
        <v>0</v>
      </c>
      <c r="AZ180" s="43">
        <f t="shared" si="36"/>
        <v>0</v>
      </c>
      <c r="BA180" s="43">
        <f t="shared" si="36"/>
        <v>0</v>
      </c>
      <c r="BB180" s="43" t="e">
        <f t="shared" si="36"/>
        <v>#VALUE!</v>
      </c>
    </row>
    <row r="181" spans="1:60" ht="33.75" customHeight="1" x14ac:dyDescent="0.25">
      <c r="A181" s="157" t="s">
        <v>34</v>
      </c>
      <c r="B181" s="16" t="s">
        <v>34</v>
      </c>
      <c r="C181" s="16" t="s">
        <v>34</v>
      </c>
      <c r="D181" s="16" t="s">
        <v>54</v>
      </c>
      <c r="E181" s="16" t="s">
        <v>98</v>
      </c>
      <c r="F181" s="294" t="s">
        <v>1262</v>
      </c>
      <c r="G181" s="54" t="s">
        <v>100</v>
      </c>
      <c r="H181" s="17" t="s">
        <v>101</v>
      </c>
      <c r="I181" s="146" t="s">
        <v>695</v>
      </c>
      <c r="J181" s="18"/>
      <c r="K181" s="67"/>
      <c r="L181" s="70"/>
      <c r="M181" s="17" t="s">
        <v>907</v>
      </c>
      <c r="N181" s="60">
        <v>403608814.68000001</v>
      </c>
      <c r="O181" s="43">
        <f t="shared" si="26"/>
        <v>403608814.68000001</v>
      </c>
      <c r="P181" s="44">
        <v>0</v>
      </c>
      <c r="Q181" s="44">
        <v>0</v>
      </c>
      <c r="R181" s="44"/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/>
      <c r="Z181" s="44">
        <v>0</v>
      </c>
      <c r="AA181" s="44"/>
      <c r="AB181" s="44">
        <v>0</v>
      </c>
      <c r="AC181" s="44">
        <v>0</v>
      </c>
      <c r="AD181" s="44">
        <v>0</v>
      </c>
      <c r="AE181" s="44"/>
      <c r="AF181" s="44">
        <v>0</v>
      </c>
      <c r="AG181" s="44">
        <v>0</v>
      </c>
      <c r="AH181" s="44">
        <v>0</v>
      </c>
      <c r="AI181" s="44">
        <v>0</v>
      </c>
      <c r="AJ181" s="44">
        <v>0</v>
      </c>
      <c r="AK181" s="44">
        <v>0</v>
      </c>
      <c r="AL181" s="44">
        <v>0</v>
      </c>
      <c r="AM181" s="44">
        <v>0</v>
      </c>
      <c r="AN181" s="44">
        <v>403608814.68000001</v>
      </c>
      <c r="AO181" s="44">
        <v>0</v>
      </c>
      <c r="AP181" s="44">
        <v>0</v>
      </c>
      <c r="AQ181" s="44">
        <v>0</v>
      </c>
      <c r="AR181" s="44">
        <v>0</v>
      </c>
      <c r="AS181" s="44">
        <v>0</v>
      </c>
      <c r="AT181" s="44">
        <v>0</v>
      </c>
      <c r="AU181" s="44">
        <v>0</v>
      </c>
      <c r="AV181" s="44"/>
      <c r="AW181" s="44"/>
      <c r="AX181" s="44">
        <v>0</v>
      </c>
      <c r="AY181" s="44"/>
      <c r="AZ181" s="44">
        <v>0</v>
      </c>
      <c r="BA181" s="44"/>
      <c r="BB181" s="41"/>
      <c r="BH181" s="129">
        <f>+N181-O181</f>
        <v>0</v>
      </c>
    </row>
    <row r="182" spans="1:60" ht="25.5" customHeight="1" x14ac:dyDescent="0.25">
      <c r="A182" s="157"/>
      <c r="B182" s="16"/>
      <c r="C182" s="16"/>
      <c r="D182" s="16"/>
      <c r="E182" s="16"/>
      <c r="F182" s="16"/>
      <c r="G182" s="54"/>
      <c r="H182" s="211"/>
      <c r="I182" s="146"/>
      <c r="J182" s="18"/>
      <c r="K182" s="212" t="s">
        <v>943</v>
      </c>
      <c r="L182" s="72">
        <v>376000000</v>
      </c>
      <c r="M182" s="17"/>
      <c r="N182" s="17"/>
      <c r="O182" s="43">
        <f t="shared" si="26"/>
        <v>0</v>
      </c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1"/>
    </row>
    <row r="183" spans="1:60" ht="38.25" customHeight="1" x14ac:dyDescent="0.25">
      <c r="A183" s="157"/>
      <c r="B183" s="16"/>
      <c r="C183" s="16"/>
      <c r="D183" s="16"/>
      <c r="E183" s="16"/>
      <c r="F183" s="16"/>
      <c r="G183" s="54"/>
      <c r="H183" s="211"/>
      <c r="I183" s="146"/>
      <c r="J183" s="18"/>
      <c r="K183" s="212" t="s">
        <v>945</v>
      </c>
      <c r="L183" s="72">
        <v>395251.20000000001</v>
      </c>
      <c r="M183" s="17"/>
      <c r="N183" s="17"/>
      <c r="O183" s="43">
        <f t="shared" si="26"/>
        <v>0</v>
      </c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1"/>
    </row>
    <row r="184" spans="1:60" ht="25.5" customHeight="1" x14ac:dyDescent="0.25">
      <c r="A184" s="157"/>
      <c r="B184" s="16"/>
      <c r="C184" s="16"/>
      <c r="D184" s="16"/>
      <c r="E184" s="16"/>
      <c r="F184" s="16"/>
      <c r="G184" s="54"/>
      <c r="H184" s="211"/>
      <c r="I184" s="146"/>
      <c r="J184" s="18"/>
      <c r="K184" s="212" t="s">
        <v>944</v>
      </c>
      <c r="L184" s="183">
        <v>27213563.48</v>
      </c>
      <c r="M184" s="18"/>
      <c r="N184" s="18"/>
      <c r="O184" s="43">
        <f t="shared" si="26"/>
        <v>0</v>
      </c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1"/>
    </row>
    <row r="185" spans="1:60" ht="22.5" customHeight="1" x14ac:dyDescent="0.25">
      <c r="A185" s="157" t="s">
        <v>34</v>
      </c>
      <c r="B185" s="16" t="s">
        <v>34</v>
      </c>
      <c r="C185" s="16" t="s">
        <v>34</v>
      </c>
      <c r="D185" s="16" t="s">
        <v>54</v>
      </c>
      <c r="E185" s="16" t="s">
        <v>98</v>
      </c>
      <c r="F185" s="295" t="s">
        <v>1263</v>
      </c>
      <c r="G185" s="54" t="s">
        <v>100</v>
      </c>
      <c r="H185" s="17" t="s">
        <v>101</v>
      </c>
      <c r="I185" s="146" t="s">
        <v>1088</v>
      </c>
      <c r="J185" s="18"/>
      <c r="K185" s="67"/>
      <c r="L185" s="70"/>
      <c r="M185" s="17" t="s">
        <v>907</v>
      </c>
      <c r="N185" s="60">
        <v>287529740.10000002</v>
      </c>
      <c r="O185" s="43">
        <f t="shared" si="26"/>
        <v>287529740.10000002</v>
      </c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>
        <v>287529740.10000002</v>
      </c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1" t="s">
        <v>1038</v>
      </c>
      <c r="BH185" s="129">
        <f>+N185-O185</f>
        <v>0</v>
      </c>
    </row>
    <row r="186" spans="1:60" ht="25.5" customHeight="1" x14ac:dyDescent="0.25">
      <c r="A186" s="157"/>
      <c r="B186" s="16"/>
      <c r="C186" s="16"/>
      <c r="D186" s="16"/>
      <c r="E186" s="16"/>
      <c r="F186" s="16"/>
      <c r="G186" s="54"/>
      <c r="H186" s="211"/>
      <c r="I186" s="146"/>
      <c r="J186" s="18"/>
      <c r="K186" s="212" t="s">
        <v>944</v>
      </c>
      <c r="L186" s="72">
        <v>287529740.10000002</v>
      </c>
      <c r="M186" s="17"/>
      <c r="N186" s="17"/>
      <c r="O186" s="43">
        <f t="shared" si="26"/>
        <v>0</v>
      </c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1"/>
    </row>
    <row r="187" spans="1:60" ht="33.75" customHeight="1" x14ac:dyDescent="0.25">
      <c r="A187" s="157" t="s">
        <v>34</v>
      </c>
      <c r="B187" s="16" t="s">
        <v>34</v>
      </c>
      <c r="C187" s="16" t="s">
        <v>34</v>
      </c>
      <c r="D187" s="16" t="s">
        <v>54</v>
      </c>
      <c r="E187" s="16" t="s">
        <v>98</v>
      </c>
      <c r="F187" s="295" t="s">
        <v>1264</v>
      </c>
      <c r="G187" s="54" t="s">
        <v>100</v>
      </c>
      <c r="H187" s="17" t="s">
        <v>101</v>
      </c>
      <c r="I187" s="146" t="s">
        <v>1089</v>
      </c>
      <c r="J187" s="18"/>
      <c r="K187" s="67"/>
      <c r="L187" s="70"/>
      <c r="M187" s="17" t="s">
        <v>907</v>
      </c>
      <c r="N187" s="60">
        <v>268921029.69999999</v>
      </c>
      <c r="O187" s="43">
        <f t="shared" si="26"/>
        <v>268921029.69999999</v>
      </c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>
        <v>268921029.69999999</v>
      </c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1"/>
      <c r="BH187" s="129">
        <f>+N187-O187</f>
        <v>0</v>
      </c>
    </row>
    <row r="188" spans="1:60" ht="25.5" customHeight="1" x14ac:dyDescent="0.25">
      <c r="A188" s="157"/>
      <c r="B188" s="16"/>
      <c r="C188" s="16"/>
      <c r="D188" s="16"/>
      <c r="E188" s="16"/>
      <c r="F188" s="16"/>
      <c r="G188" s="54"/>
      <c r="H188" s="211"/>
      <c r="I188" s="146"/>
      <c r="J188" s="18"/>
      <c r="K188" s="212" t="s">
        <v>944</v>
      </c>
      <c r="L188" s="72">
        <v>268921029.69999999</v>
      </c>
      <c r="M188" s="17"/>
      <c r="N188" s="17"/>
      <c r="O188" s="43">
        <f t="shared" si="26"/>
        <v>0</v>
      </c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1"/>
    </row>
    <row r="189" spans="1:60" ht="67.5" customHeight="1" x14ac:dyDescent="0.25">
      <c r="A189" s="157" t="s">
        <v>34</v>
      </c>
      <c r="B189" s="16" t="s">
        <v>34</v>
      </c>
      <c r="C189" s="16" t="s">
        <v>34</v>
      </c>
      <c r="D189" s="16" t="s">
        <v>54</v>
      </c>
      <c r="E189" s="16" t="s">
        <v>98</v>
      </c>
      <c r="F189" s="294" t="s">
        <v>1265</v>
      </c>
      <c r="G189" s="54" t="s">
        <v>102</v>
      </c>
      <c r="H189" s="17" t="s">
        <v>103</v>
      </c>
      <c r="I189" s="146" t="s">
        <v>684</v>
      </c>
      <c r="J189" s="18"/>
      <c r="K189" s="67"/>
      <c r="L189" s="72"/>
      <c r="M189" s="17" t="s">
        <v>907</v>
      </c>
      <c r="N189" s="60">
        <v>50000000</v>
      </c>
      <c r="O189" s="43">
        <f t="shared" si="26"/>
        <v>50000000</v>
      </c>
      <c r="P189" s="44">
        <v>0</v>
      </c>
      <c r="Q189" s="44">
        <v>0</v>
      </c>
      <c r="R189" s="44"/>
      <c r="S189" s="44">
        <v>0</v>
      </c>
      <c r="T189" s="44">
        <v>0</v>
      </c>
      <c r="U189" s="44">
        <v>0</v>
      </c>
      <c r="V189" s="44">
        <v>0</v>
      </c>
      <c r="W189" s="44">
        <v>0</v>
      </c>
      <c r="X189" s="44">
        <v>0</v>
      </c>
      <c r="Y189" s="44"/>
      <c r="Z189" s="44">
        <v>0</v>
      </c>
      <c r="AA189" s="44"/>
      <c r="AB189" s="44">
        <v>0</v>
      </c>
      <c r="AC189" s="44">
        <v>0</v>
      </c>
      <c r="AD189" s="44">
        <v>50000000</v>
      </c>
      <c r="AE189" s="44"/>
      <c r="AF189" s="44">
        <v>0</v>
      </c>
      <c r="AG189" s="44">
        <v>0</v>
      </c>
      <c r="AH189" s="44">
        <v>0</v>
      </c>
      <c r="AI189" s="44">
        <v>0</v>
      </c>
      <c r="AJ189" s="44">
        <v>0</v>
      </c>
      <c r="AK189" s="44">
        <v>0</v>
      </c>
      <c r="AL189" s="44">
        <v>0</v>
      </c>
      <c r="AM189" s="44">
        <v>0</v>
      </c>
      <c r="AN189" s="44">
        <v>0</v>
      </c>
      <c r="AO189" s="44">
        <v>0</v>
      </c>
      <c r="AP189" s="44">
        <v>0</v>
      </c>
      <c r="AQ189" s="44">
        <v>0</v>
      </c>
      <c r="AR189" s="44">
        <v>0</v>
      </c>
      <c r="AS189" s="44">
        <v>0</v>
      </c>
      <c r="AT189" s="44">
        <v>0</v>
      </c>
      <c r="AU189" s="44">
        <v>0</v>
      </c>
      <c r="AV189" s="44"/>
      <c r="AW189" s="44"/>
      <c r="AX189" s="44">
        <v>0</v>
      </c>
      <c r="AY189" s="44"/>
      <c r="AZ189" s="44">
        <v>0</v>
      </c>
      <c r="BA189" s="44"/>
      <c r="BB189" s="44"/>
      <c r="BC189" s="10"/>
      <c r="BD189" s="10"/>
      <c r="BE189" s="10"/>
      <c r="BH189" s="129">
        <f>+N189-O189</f>
        <v>0</v>
      </c>
    </row>
    <row r="190" spans="1:60" ht="38.25" customHeight="1" x14ac:dyDescent="0.25">
      <c r="A190" s="157"/>
      <c r="B190" s="16"/>
      <c r="C190" s="16"/>
      <c r="D190" s="16"/>
      <c r="E190" s="16"/>
      <c r="F190" s="16"/>
      <c r="G190" s="54"/>
      <c r="H190" s="17"/>
      <c r="I190" s="146"/>
      <c r="J190" s="18"/>
      <c r="K190" s="73" t="s">
        <v>942</v>
      </c>
      <c r="L190" s="72">
        <v>50000000</v>
      </c>
      <c r="M190" s="17"/>
      <c r="N190" s="17"/>
      <c r="O190" s="43">
        <f t="shared" si="26"/>
        <v>0</v>
      </c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10"/>
      <c r="BD190" s="10"/>
      <c r="BE190" s="10"/>
    </row>
    <row r="191" spans="1:60" ht="12.75" customHeight="1" x14ac:dyDescent="0.25">
      <c r="A191" s="157" t="s">
        <v>34</v>
      </c>
      <c r="B191" s="16" t="s">
        <v>34</v>
      </c>
      <c r="C191" s="16" t="s">
        <v>34</v>
      </c>
      <c r="D191" s="16" t="s">
        <v>54</v>
      </c>
      <c r="E191" s="16" t="s">
        <v>104</v>
      </c>
      <c r="F191" s="16"/>
      <c r="G191" s="173"/>
      <c r="H191" s="18"/>
      <c r="I191" s="18" t="s">
        <v>105</v>
      </c>
      <c r="J191" s="18"/>
      <c r="K191" s="67"/>
      <c r="L191" s="67"/>
      <c r="M191" s="18"/>
      <c r="N191" s="18"/>
      <c r="O191" s="43">
        <f t="shared" si="26"/>
        <v>100000000</v>
      </c>
      <c r="P191" s="43">
        <f>+P192+P194</f>
        <v>0</v>
      </c>
      <c r="Q191" s="43">
        <f t="shared" ref="Q191:BD191" si="37">+Q192+Q194</f>
        <v>0</v>
      </c>
      <c r="R191" s="43">
        <f t="shared" si="37"/>
        <v>0</v>
      </c>
      <c r="S191" s="43">
        <f t="shared" si="37"/>
        <v>0</v>
      </c>
      <c r="T191" s="43">
        <f t="shared" si="37"/>
        <v>0</v>
      </c>
      <c r="U191" s="43">
        <f t="shared" si="37"/>
        <v>0</v>
      </c>
      <c r="V191" s="43">
        <f t="shared" si="37"/>
        <v>0</v>
      </c>
      <c r="W191" s="43">
        <f t="shared" si="37"/>
        <v>0</v>
      </c>
      <c r="X191" s="43">
        <f t="shared" si="37"/>
        <v>0</v>
      </c>
      <c r="Y191" s="43">
        <f t="shared" si="37"/>
        <v>0</v>
      </c>
      <c r="Z191" s="43">
        <f t="shared" si="37"/>
        <v>0</v>
      </c>
      <c r="AA191" s="43">
        <f t="shared" si="37"/>
        <v>0</v>
      </c>
      <c r="AB191" s="43">
        <f t="shared" si="37"/>
        <v>0</v>
      </c>
      <c r="AC191" s="43">
        <f t="shared" si="37"/>
        <v>0</v>
      </c>
      <c r="AD191" s="43">
        <f t="shared" si="37"/>
        <v>91227190.609999999</v>
      </c>
      <c r="AE191" s="43">
        <f t="shared" si="37"/>
        <v>0</v>
      </c>
      <c r="AF191" s="43">
        <f t="shared" si="37"/>
        <v>0</v>
      </c>
      <c r="AG191" s="43">
        <f t="shared" si="37"/>
        <v>0</v>
      </c>
      <c r="AH191" s="43">
        <f t="shared" si="37"/>
        <v>0</v>
      </c>
      <c r="AI191" s="43">
        <f t="shared" si="37"/>
        <v>8772809.3900000006</v>
      </c>
      <c r="AJ191" s="43">
        <f t="shared" si="37"/>
        <v>0</v>
      </c>
      <c r="AK191" s="43">
        <f t="shared" si="37"/>
        <v>0</v>
      </c>
      <c r="AL191" s="43">
        <f t="shared" si="37"/>
        <v>0</v>
      </c>
      <c r="AM191" s="43">
        <f t="shared" si="37"/>
        <v>0</v>
      </c>
      <c r="AN191" s="43">
        <f t="shared" si="37"/>
        <v>0</v>
      </c>
      <c r="AO191" s="43">
        <f t="shared" si="37"/>
        <v>0</v>
      </c>
      <c r="AP191" s="43">
        <f t="shared" si="37"/>
        <v>0</v>
      </c>
      <c r="AQ191" s="43">
        <f t="shared" si="37"/>
        <v>0</v>
      </c>
      <c r="AR191" s="43">
        <f t="shared" si="37"/>
        <v>0</v>
      </c>
      <c r="AS191" s="43">
        <f t="shared" si="37"/>
        <v>0</v>
      </c>
      <c r="AT191" s="43">
        <f t="shared" si="37"/>
        <v>0</v>
      </c>
      <c r="AU191" s="43">
        <f t="shared" si="37"/>
        <v>0</v>
      </c>
      <c r="AV191" s="43">
        <f t="shared" si="37"/>
        <v>0</v>
      </c>
      <c r="AW191" s="43">
        <f t="shared" si="37"/>
        <v>0</v>
      </c>
      <c r="AX191" s="43">
        <f t="shared" si="37"/>
        <v>0</v>
      </c>
      <c r="AY191" s="43">
        <f t="shared" si="37"/>
        <v>0</v>
      </c>
      <c r="AZ191" s="43">
        <f t="shared" si="37"/>
        <v>0</v>
      </c>
      <c r="BA191" s="43">
        <f t="shared" si="37"/>
        <v>0</v>
      </c>
      <c r="BB191" s="43">
        <f t="shared" si="37"/>
        <v>0</v>
      </c>
      <c r="BC191" s="83">
        <f t="shared" si="37"/>
        <v>0</v>
      </c>
      <c r="BD191" s="43">
        <f t="shared" si="37"/>
        <v>0</v>
      </c>
    </row>
    <row r="192" spans="1:60" ht="78.75" customHeight="1" x14ac:dyDescent="0.25">
      <c r="A192" s="157" t="s">
        <v>34</v>
      </c>
      <c r="B192" s="16" t="s">
        <v>34</v>
      </c>
      <c r="C192" s="16" t="s">
        <v>34</v>
      </c>
      <c r="D192" s="16" t="s">
        <v>54</v>
      </c>
      <c r="E192" s="16" t="s">
        <v>104</v>
      </c>
      <c r="F192" s="294" t="s">
        <v>1266</v>
      </c>
      <c r="G192" s="54">
        <v>325</v>
      </c>
      <c r="H192" s="17" t="s">
        <v>106</v>
      </c>
      <c r="I192" s="146" t="s">
        <v>685</v>
      </c>
      <c r="J192" s="18"/>
      <c r="K192" s="67"/>
      <c r="L192" s="67"/>
      <c r="M192" s="18" t="s">
        <v>907</v>
      </c>
      <c r="N192" s="60">
        <v>50000000</v>
      </c>
      <c r="O192" s="43">
        <f t="shared" si="26"/>
        <v>50000000</v>
      </c>
      <c r="P192" s="44">
        <v>0</v>
      </c>
      <c r="Q192" s="44">
        <v>0</v>
      </c>
      <c r="R192" s="44"/>
      <c r="S192" s="44">
        <v>0</v>
      </c>
      <c r="T192" s="44">
        <v>0</v>
      </c>
      <c r="U192" s="44">
        <v>0</v>
      </c>
      <c r="V192" s="44">
        <v>0</v>
      </c>
      <c r="W192" s="44">
        <v>0</v>
      </c>
      <c r="X192" s="44">
        <v>0</v>
      </c>
      <c r="Y192" s="44"/>
      <c r="Z192" s="44">
        <v>0</v>
      </c>
      <c r="AA192" s="44"/>
      <c r="AB192" s="44">
        <v>0</v>
      </c>
      <c r="AC192" s="44">
        <v>0</v>
      </c>
      <c r="AD192" s="44">
        <v>50000000</v>
      </c>
      <c r="AE192" s="44"/>
      <c r="AF192" s="44">
        <v>0</v>
      </c>
      <c r="AG192" s="44">
        <v>0</v>
      </c>
      <c r="AH192" s="44">
        <v>0</v>
      </c>
      <c r="AI192" s="44">
        <v>0</v>
      </c>
      <c r="AJ192" s="44">
        <v>0</v>
      </c>
      <c r="AK192" s="44">
        <v>0</v>
      </c>
      <c r="AL192" s="44">
        <v>0</v>
      </c>
      <c r="AM192" s="44">
        <v>0</v>
      </c>
      <c r="AN192" s="44">
        <v>0</v>
      </c>
      <c r="AO192" s="44">
        <v>0</v>
      </c>
      <c r="AP192" s="44">
        <v>0</v>
      </c>
      <c r="AQ192" s="44">
        <v>0</v>
      </c>
      <c r="AR192" s="44">
        <v>0</v>
      </c>
      <c r="AS192" s="44">
        <v>0</v>
      </c>
      <c r="AT192" s="44">
        <v>0</v>
      </c>
      <c r="AU192" s="44">
        <v>0</v>
      </c>
      <c r="AV192" s="44"/>
      <c r="AW192" s="44"/>
      <c r="AX192" s="44">
        <v>0</v>
      </c>
      <c r="AY192" s="44"/>
      <c r="AZ192" s="44">
        <v>0</v>
      </c>
      <c r="BA192" s="44"/>
      <c r="BB192" s="44"/>
      <c r="BC192" s="10"/>
      <c r="BD192" s="10"/>
      <c r="BE192" s="10"/>
      <c r="BH192" s="129">
        <f>+N192-O192</f>
        <v>0</v>
      </c>
    </row>
    <row r="193" spans="1:60" ht="38.25" customHeight="1" x14ac:dyDescent="0.25">
      <c r="A193" s="157"/>
      <c r="B193" s="16"/>
      <c r="C193" s="16"/>
      <c r="D193" s="16"/>
      <c r="E193" s="16"/>
      <c r="F193" s="16"/>
      <c r="G193" s="54"/>
      <c r="H193" s="17"/>
      <c r="I193" s="146"/>
      <c r="J193" s="18"/>
      <c r="K193" s="73" t="s">
        <v>942</v>
      </c>
      <c r="L193" s="72">
        <v>50000000</v>
      </c>
      <c r="M193" s="18"/>
      <c r="N193" s="18"/>
      <c r="O193" s="43">
        <f t="shared" si="26"/>
        <v>0</v>
      </c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10"/>
      <c r="BD193" s="10"/>
      <c r="BE193" s="10"/>
    </row>
    <row r="194" spans="1:60" ht="33.75" customHeight="1" x14ac:dyDescent="0.25">
      <c r="A194" s="157"/>
      <c r="B194" s="16"/>
      <c r="C194" s="16"/>
      <c r="D194" s="16"/>
      <c r="E194" s="16"/>
      <c r="F194" s="295" t="s">
        <v>1149</v>
      </c>
      <c r="G194" s="184" t="s">
        <v>273</v>
      </c>
      <c r="H194" s="185" t="s">
        <v>274</v>
      </c>
      <c r="I194" s="146" t="s">
        <v>756</v>
      </c>
      <c r="J194" s="186"/>
      <c r="K194" s="187"/>
      <c r="L194" s="187"/>
      <c r="M194" s="18" t="s">
        <v>907</v>
      </c>
      <c r="N194" s="59">
        <v>50000000</v>
      </c>
      <c r="O194" s="188">
        <f t="shared" si="26"/>
        <v>50000000</v>
      </c>
      <c r="P194" s="134">
        <v>0</v>
      </c>
      <c r="Q194" s="134">
        <v>0</v>
      </c>
      <c r="R194" s="134"/>
      <c r="S194" s="134">
        <v>0</v>
      </c>
      <c r="T194" s="134">
        <v>0</v>
      </c>
      <c r="U194" s="134">
        <v>0</v>
      </c>
      <c r="V194" s="134">
        <v>0</v>
      </c>
      <c r="W194" s="134">
        <v>0</v>
      </c>
      <c r="X194" s="134">
        <v>0</v>
      </c>
      <c r="Y194" s="134"/>
      <c r="Z194" s="134">
        <v>0</v>
      </c>
      <c r="AA194" s="134"/>
      <c r="AB194" s="134">
        <v>0</v>
      </c>
      <c r="AC194" s="134">
        <v>0</v>
      </c>
      <c r="AD194" s="134">
        <v>41227190.609999999</v>
      </c>
      <c r="AE194" s="134"/>
      <c r="AF194" s="134">
        <v>0</v>
      </c>
      <c r="AG194" s="134">
        <v>0</v>
      </c>
      <c r="AH194" s="134">
        <v>0</v>
      </c>
      <c r="AI194" s="134">
        <v>8772809.3900000006</v>
      </c>
      <c r="AJ194" s="134">
        <v>0</v>
      </c>
      <c r="AK194" s="134">
        <v>0</v>
      </c>
      <c r="AL194" s="134">
        <v>0</v>
      </c>
      <c r="AM194" s="134">
        <v>0</v>
      </c>
      <c r="AN194" s="134">
        <v>0</v>
      </c>
      <c r="AO194" s="134">
        <v>0</v>
      </c>
      <c r="AP194" s="134">
        <v>0</v>
      </c>
      <c r="AQ194" s="134">
        <v>0</v>
      </c>
      <c r="AR194" s="134">
        <v>0</v>
      </c>
      <c r="AS194" s="134">
        <v>0</v>
      </c>
      <c r="AT194" s="134">
        <v>0</v>
      </c>
      <c r="AU194" s="134">
        <v>0</v>
      </c>
      <c r="AV194" s="134"/>
      <c r="AW194" s="134"/>
      <c r="AX194" s="134">
        <v>0</v>
      </c>
      <c r="AY194" s="134"/>
      <c r="AZ194" s="134">
        <v>0</v>
      </c>
      <c r="BA194" s="134"/>
      <c r="BB194" s="134"/>
      <c r="BC194" s="10"/>
      <c r="BD194" s="10"/>
      <c r="BE194" s="10"/>
      <c r="BH194" s="129">
        <f>+N194-O194</f>
        <v>0</v>
      </c>
    </row>
    <row r="195" spans="1:60" ht="39" customHeight="1" x14ac:dyDescent="0.25">
      <c r="A195" s="157"/>
      <c r="B195" s="16"/>
      <c r="C195" s="16"/>
      <c r="D195" s="16"/>
      <c r="E195" s="16"/>
      <c r="F195" s="16"/>
      <c r="G195" s="184"/>
      <c r="H195" s="185"/>
      <c r="I195" s="146"/>
      <c r="J195" s="186"/>
      <c r="K195" s="73" t="s">
        <v>942</v>
      </c>
      <c r="L195" s="106">
        <v>41227190.609999999</v>
      </c>
      <c r="M195" s="18"/>
      <c r="N195" s="18"/>
      <c r="O195" s="188">
        <f t="shared" ref="O195:O258" si="38">+SUM(P195:BA195)</f>
        <v>0</v>
      </c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  <c r="AD195" s="134"/>
      <c r="AE195" s="134"/>
      <c r="AF195" s="134"/>
      <c r="AG195" s="134"/>
      <c r="AH195" s="134"/>
      <c r="AI195" s="134"/>
      <c r="AJ195" s="134"/>
      <c r="AK195" s="134"/>
      <c r="AL195" s="134"/>
      <c r="AM195" s="134"/>
      <c r="AN195" s="134"/>
      <c r="AO195" s="134"/>
      <c r="AP195" s="134"/>
      <c r="AQ195" s="134"/>
      <c r="AR195" s="134"/>
      <c r="AS195" s="134"/>
      <c r="AT195" s="134"/>
      <c r="AU195" s="134"/>
      <c r="AV195" s="134"/>
      <c r="AW195" s="134"/>
      <c r="AX195" s="134"/>
      <c r="AY195" s="134"/>
      <c r="AZ195" s="134"/>
      <c r="BA195" s="134"/>
      <c r="BB195" s="134"/>
      <c r="BC195" s="10"/>
      <c r="BD195" s="10"/>
      <c r="BE195" s="10"/>
    </row>
    <row r="196" spans="1:60" ht="12.75" customHeight="1" x14ac:dyDescent="0.25">
      <c r="A196" s="157"/>
      <c r="B196" s="16"/>
      <c r="C196" s="16"/>
      <c r="D196" s="16"/>
      <c r="E196" s="16"/>
      <c r="F196" s="16"/>
      <c r="G196" s="184"/>
      <c r="H196" s="185"/>
      <c r="I196" s="146"/>
      <c r="J196" s="186"/>
      <c r="K196" s="69" t="s">
        <v>922</v>
      </c>
      <c r="L196" s="72">
        <v>8772809.3900000006</v>
      </c>
      <c r="M196" s="17"/>
      <c r="N196" s="17"/>
      <c r="O196" s="188">
        <f t="shared" si="38"/>
        <v>0</v>
      </c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  <c r="AC196" s="134"/>
      <c r="AD196" s="134"/>
      <c r="AE196" s="134"/>
      <c r="AF196" s="134"/>
      <c r="AG196" s="134"/>
      <c r="AH196" s="134"/>
      <c r="AI196" s="134"/>
      <c r="AJ196" s="134"/>
      <c r="AK196" s="134"/>
      <c r="AL196" s="134"/>
      <c r="AM196" s="134"/>
      <c r="AN196" s="134"/>
      <c r="AO196" s="134"/>
      <c r="AP196" s="134"/>
      <c r="AQ196" s="134"/>
      <c r="AR196" s="134"/>
      <c r="AS196" s="134"/>
      <c r="AT196" s="134"/>
      <c r="AU196" s="134"/>
      <c r="AV196" s="134"/>
      <c r="AW196" s="134"/>
      <c r="AX196" s="134"/>
      <c r="AY196" s="134"/>
      <c r="AZ196" s="134"/>
      <c r="BA196" s="134"/>
      <c r="BB196" s="134"/>
      <c r="BC196" s="10"/>
      <c r="BD196" s="10"/>
      <c r="BE196" s="10"/>
    </row>
    <row r="197" spans="1:60" ht="12.75" customHeight="1" x14ac:dyDescent="0.25">
      <c r="A197" s="157" t="s">
        <v>34</v>
      </c>
      <c r="B197" s="16" t="s">
        <v>41</v>
      </c>
      <c r="C197" s="155"/>
      <c r="D197" s="155"/>
      <c r="E197" s="155"/>
      <c r="F197" s="155"/>
      <c r="G197" s="176"/>
      <c r="H197" s="155"/>
      <c r="I197" s="18" t="s">
        <v>107</v>
      </c>
      <c r="J197" s="18"/>
      <c r="K197" s="67"/>
      <c r="L197" s="70"/>
      <c r="M197" s="17"/>
      <c r="N197" s="17"/>
      <c r="O197" s="43">
        <f t="shared" si="38"/>
        <v>614999999.60000002</v>
      </c>
      <c r="P197" s="135">
        <f>+P198+P213</f>
        <v>0</v>
      </c>
      <c r="Q197" s="135">
        <f t="shared" ref="Q197:BB197" si="39">+Q198+Q213</f>
        <v>0</v>
      </c>
      <c r="R197" s="135">
        <f t="shared" si="39"/>
        <v>0</v>
      </c>
      <c r="S197" s="135">
        <f t="shared" si="39"/>
        <v>61196205</v>
      </c>
      <c r="T197" s="135">
        <f t="shared" si="39"/>
        <v>24458562.600000001</v>
      </c>
      <c r="U197" s="135">
        <f t="shared" si="39"/>
        <v>0</v>
      </c>
      <c r="V197" s="135">
        <f t="shared" si="39"/>
        <v>0</v>
      </c>
      <c r="W197" s="135">
        <f t="shared" si="39"/>
        <v>0</v>
      </c>
      <c r="X197" s="135">
        <f t="shared" si="39"/>
        <v>0</v>
      </c>
      <c r="Y197" s="135">
        <f t="shared" si="39"/>
        <v>65323372.5</v>
      </c>
      <c r="Z197" s="135">
        <f t="shared" si="39"/>
        <v>0</v>
      </c>
      <c r="AA197" s="135">
        <f t="shared" si="39"/>
        <v>0</v>
      </c>
      <c r="AB197" s="135">
        <f t="shared" si="39"/>
        <v>0</v>
      </c>
      <c r="AC197" s="135">
        <f t="shared" si="39"/>
        <v>0</v>
      </c>
      <c r="AD197" s="135">
        <f t="shared" si="39"/>
        <v>25000000</v>
      </c>
      <c r="AE197" s="135">
        <f t="shared" si="39"/>
        <v>0</v>
      </c>
      <c r="AF197" s="135">
        <f t="shared" si="39"/>
        <v>124021859.5</v>
      </c>
      <c r="AG197" s="135">
        <f t="shared" si="39"/>
        <v>0</v>
      </c>
      <c r="AH197" s="135">
        <f t="shared" si="39"/>
        <v>0</v>
      </c>
      <c r="AI197" s="135">
        <f t="shared" si="39"/>
        <v>315000000</v>
      </c>
      <c r="AJ197" s="135">
        <f t="shared" si="39"/>
        <v>0</v>
      </c>
      <c r="AK197" s="135">
        <f t="shared" si="39"/>
        <v>0</v>
      </c>
      <c r="AL197" s="135">
        <f t="shared" si="39"/>
        <v>0</v>
      </c>
      <c r="AM197" s="135">
        <f t="shared" si="39"/>
        <v>0</v>
      </c>
      <c r="AN197" s="135">
        <f t="shared" si="39"/>
        <v>0</v>
      </c>
      <c r="AO197" s="135">
        <f t="shared" si="39"/>
        <v>0</v>
      </c>
      <c r="AP197" s="135">
        <f t="shared" si="39"/>
        <v>0</v>
      </c>
      <c r="AQ197" s="135">
        <f t="shared" si="39"/>
        <v>0</v>
      </c>
      <c r="AR197" s="135">
        <f t="shared" si="39"/>
        <v>0</v>
      </c>
      <c r="AS197" s="135">
        <f t="shared" si="39"/>
        <v>0</v>
      </c>
      <c r="AT197" s="135">
        <f t="shared" si="39"/>
        <v>0</v>
      </c>
      <c r="AU197" s="135">
        <f t="shared" si="39"/>
        <v>0</v>
      </c>
      <c r="AV197" s="135">
        <f t="shared" si="39"/>
        <v>0</v>
      </c>
      <c r="AW197" s="135">
        <f t="shared" si="39"/>
        <v>0</v>
      </c>
      <c r="AX197" s="135">
        <f t="shared" si="39"/>
        <v>0</v>
      </c>
      <c r="AY197" s="135">
        <f t="shared" si="39"/>
        <v>0</v>
      </c>
      <c r="AZ197" s="135">
        <f t="shared" si="39"/>
        <v>0</v>
      </c>
      <c r="BA197" s="135">
        <f t="shared" si="39"/>
        <v>0</v>
      </c>
      <c r="BB197" s="135">
        <f t="shared" si="39"/>
        <v>0</v>
      </c>
    </row>
    <row r="198" spans="1:60" ht="112.5" customHeight="1" x14ac:dyDescent="0.25">
      <c r="A198" s="157" t="s">
        <v>34</v>
      </c>
      <c r="B198" s="16" t="s">
        <v>41</v>
      </c>
      <c r="C198" s="16" t="s">
        <v>41</v>
      </c>
      <c r="D198" s="16"/>
      <c r="E198" s="16"/>
      <c r="F198" s="16"/>
      <c r="G198" s="173"/>
      <c r="H198" s="18"/>
      <c r="I198" s="18" t="s">
        <v>1119</v>
      </c>
      <c r="J198" s="18"/>
      <c r="K198" s="189"/>
      <c r="L198" s="70"/>
      <c r="M198" s="17"/>
      <c r="N198" s="17"/>
      <c r="O198" s="43">
        <f t="shared" si="38"/>
        <v>325000000</v>
      </c>
      <c r="P198" s="43">
        <f>+P199</f>
        <v>0</v>
      </c>
      <c r="Q198" s="43">
        <f t="shared" ref="Q198:BB199" si="40">+Q199</f>
        <v>0</v>
      </c>
      <c r="R198" s="43">
        <f t="shared" si="40"/>
        <v>0</v>
      </c>
      <c r="S198" s="43">
        <f t="shared" si="40"/>
        <v>0</v>
      </c>
      <c r="T198" s="43">
        <f t="shared" si="40"/>
        <v>0</v>
      </c>
      <c r="U198" s="43">
        <f t="shared" si="40"/>
        <v>0</v>
      </c>
      <c r="V198" s="43">
        <f t="shared" si="40"/>
        <v>0</v>
      </c>
      <c r="W198" s="43">
        <f t="shared" si="40"/>
        <v>0</v>
      </c>
      <c r="X198" s="43">
        <f t="shared" si="40"/>
        <v>0</v>
      </c>
      <c r="Y198" s="43">
        <f t="shared" si="40"/>
        <v>978140.5</v>
      </c>
      <c r="Z198" s="43">
        <f t="shared" si="40"/>
        <v>0</v>
      </c>
      <c r="AA198" s="43">
        <f t="shared" si="40"/>
        <v>0</v>
      </c>
      <c r="AB198" s="43">
        <f t="shared" si="40"/>
        <v>0</v>
      </c>
      <c r="AC198" s="43">
        <f t="shared" si="40"/>
        <v>0</v>
      </c>
      <c r="AD198" s="43">
        <f t="shared" si="40"/>
        <v>25000000</v>
      </c>
      <c r="AE198" s="43">
        <f t="shared" si="40"/>
        <v>0</v>
      </c>
      <c r="AF198" s="43">
        <f t="shared" si="40"/>
        <v>124021859.5</v>
      </c>
      <c r="AG198" s="43">
        <f t="shared" si="40"/>
        <v>0</v>
      </c>
      <c r="AH198" s="43">
        <f t="shared" si="40"/>
        <v>0</v>
      </c>
      <c r="AI198" s="43">
        <f t="shared" si="40"/>
        <v>175000000</v>
      </c>
      <c r="AJ198" s="43">
        <f t="shared" si="40"/>
        <v>0</v>
      </c>
      <c r="AK198" s="43">
        <f t="shared" si="40"/>
        <v>0</v>
      </c>
      <c r="AL198" s="43">
        <f t="shared" si="40"/>
        <v>0</v>
      </c>
      <c r="AM198" s="43">
        <f t="shared" si="40"/>
        <v>0</v>
      </c>
      <c r="AN198" s="43">
        <f t="shared" si="40"/>
        <v>0</v>
      </c>
      <c r="AO198" s="43">
        <f t="shared" si="40"/>
        <v>0</v>
      </c>
      <c r="AP198" s="43">
        <f t="shared" si="40"/>
        <v>0</v>
      </c>
      <c r="AQ198" s="43">
        <f t="shared" si="40"/>
        <v>0</v>
      </c>
      <c r="AR198" s="43">
        <f t="shared" si="40"/>
        <v>0</v>
      </c>
      <c r="AS198" s="43">
        <f t="shared" si="40"/>
        <v>0</v>
      </c>
      <c r="AT198" s="43">
        <f t="shared" si="40"/>
        <v>0</v>
      </c>
      <c r="AU198" s="43">
        <f t="shared" si="40"/>
        <v>0</v>
      </c>
      <c r="AV198" s="43">
        <f t="shared" si="40"/>
        <v>0</v>
      </c>
      <c r="AW198" s="43">
        <f t="shared" si="40"/>
        <v>0</v>
      </c>
      <c r="AX198" s="43">
        <f t="shared" si="40"/>
        <v>0</v>
      </c>
      <c r="AY198" s="43">
        <f t="shared" si="40"/>
        <v>0</v>
      </c>
      <c r="AZ198" s="43">
        <f t="shared" si="40"/>
        <v>0</v>
      </c>
      <c r="BA198" s="43">
        <f t="shared" si="40"/>
        <v>0</v>
      </c>
      <c r="BB198" s="43">
        <f t="shared" si="40"/>
        <v>0</v>
      </c>
    </row>
    <row r="199" spans="1:60" ht="22.5" customHeight="1" x14ac:dyDescent="0.25">
      <c r="A199" s="157" t="s">
        <v>34</v>
      </c>
      <c r="B199" s="16" t="s">
        <v>41</v>
      </c>
      <c r="C199" s="16" t="s">
        <v>41</v>
      </c>
      <c r="D199" s="16" t="s">
        <v>108</v>
      </c>
      <c r="E199" s="16"/>
      <c r="F199" s="16"/>
      <c r="G199" s="173"/>
      <c r="H199" s="18"/>
      <c r="I199" s="18" t="s">
        <v>109</v>
      </c>
      <c r="J199" s="18"/>
      <c r="K199" s="67"/>
      <c r="L199" s="70"/>
      <c r="M199" s="17"/>
      <c r="N199" s="17"/>
      <c r="O199" s="43">
        <f t="shared" si="38"/>
        <v>325000000</v>
      </c>
      <c r="P199" s="43">
        <f>+P200</f>
        <v>0</v>
      </c>
      <c r="Q199" s="43">
        <f t="shared" si="40"/>
        <v>0</v>
      </c>
      <c r="R199" s="43">
        <f t="shared" si="40"/>
        <v>0</v>
      </c>
      <c r="S199" s="43">
        <f t="shared" si="40"/>
        <v>0</v>
      </c>
      <c r="T199" s="43">
        <f t="shared" si="40"/>
        <v>0</v>
      </c>
      <c r="U199" s="43">
        <f t="shared" si="40"/>
        <v>0</v>
      </c>
      <c r="V199" s="43">
        <f t="shared" si="40"/>
        <v>0</v>
      </c>
      <c r="W199" s="43">
        <f t="shared" si="40"/>
        <v>0</v>
      </c>
      <c r="X199" s="43">
        <f t="shared" si="40"/>
        <v>0</v>
      </c>
      <c r="Y199" s="43">
        <f t="shared" si="40"/>
        <v>978140.5</v>
      </c>
      <c r="Z199" s="43">
        <f t="shared" si="40"/>
        <v>0</v>
      </c>
      <c r="AA199" s="43">
        <f t="shared" si="40"/>
        <v>0</v>
      </c>
      <c r="AB199" s="43">
        <f t="shared" si="40"/>
        <v>0</v>
      </c>
      <c r="AC199" s="43">
        <f t="shared" si="40"/>
        <v>0</v>
      </c>
      <c r="AD199" s="43">
        <f t="shared" si="40"/>
        <v>25000000</v>
      </c>
      <c r="AE199" s="43">
        <f t="shared" si="40"/>
        <v>0</v>
      </c>
      <c r="AF199" s="43">
        <f t="shared" si="40"/>
        <v>124021859.5</v>
      </c>
      <c r="AG199" s="43">
        <f t="shared" si="40"/>
        <v>0</v>
      </c>
      <c r="AH199" s="43">
        <f t="shared" si="40"/>
        <v>0</v>
      </c>
      <c r="AI199" s="43">
        <f t="shared" si="40"/>
        <v>175000000</v>
      </c>
      <c r="AJ199" s="43">
        <f t="shared" si="40"/>
        <v>0</v>
      </c>
      <c r="AK199" s="43">
        <f t="shared" si="40"/>
        <v>0</v>
      </c>
      <c r="AL199" s="43">
        <f t="shared" si="40"/>
        <v>0</v>
      </c>
      <c r="AM199" s="43">
        <f t="shared" si="40"/>
        <v>0</v>
      </c>
      <c r="AN199" s="43">
        <f t="shared" si="40"/>
        <v>0</v>
      </c>
      <c r="AO199" s="43">
        <f t="shared" si="40"/>
        <v>0</v>
      </c>
      <c r="AP199" s="43">
        <f t="shared" si="40"/>
        <v>0</v>
      </c>
      <c r="AQ199" s="43">
        <f t="shared" si="40"/>
        <v>0</v>
      </c>
      <c r="AR199" s="43">
        <f t="shared" si="40"/>
        <v>0</v>
      </c>
      <c r="AS199" s="43">
        <f t="shared" si="40"/>
        <v>0</v>
      </c>
      <c r="AT199" s="43">
        <f t="shared" si="40"/>
        <v>0</v>
      </c>
      <c r="AU199" s="43">
        <f t="shared" si="40"/>
        <v>0</v>
      </c>
      <c r="AV199" s="43">
        <f t="shared" si="40"/>
        <v>0</v>
      </c>
      <c r="AW199" s="43">
        <f t="shared" si="40"/>
        <v>0</v>
      </c>
      <c r="AX199" s="43">
        <f t="shared" si="40"/>
        <v>0</v>
      </c>
      <c r="AY199" s="43">
        <f t="shared" si="40"/>
        <v>0</v>
      </c>
      <c r="AZ199" s="43">
        <f t="shared" si="40"/>
        <v>0</v>
      </c>
      <c r="BA199" s="43">
        <f t="shared" si="40"/>
        <v>0</v>
      </c>
      <c r="BB199" s="43">
        <f t="shared" si="40"/>
        <v>0</v>
      </c>
    </row>
    <row r="200" spans="1:60" ht="12.75" customHeight="1" x14ac:dyDescent="0.25">
      <c r="A200" s="157" t="s">
        <v>34</v>
      </c>
      <c r="B200" s="16" t="s">
        <v>41</v>
      </c>
      <c r="C200" s="16" t="s">
        <v>41</v>
      </c>
      <c r="D200" s="16" t="s">
        <v>108</v>
      </c>
      <c r="E200" s="16" t="s">
        <v>110</v>
      </c>
      <c r="F200" s="16"/>
      <c r="G200" s="173"/>
      <c r="H200" s="18"/>
      <c r="I200" s="18" t="s">
        <v>111</v>
      </c>
      <c r="J200" s="18"/>
      <c r="K200" s="67"/>
      <c r="L200" s="70"/>
      <c r="M200" s="17"/>
      <c r="N200" s="17"/>
      <c r="O200" s="43">
        <f t="shared" si="38"/>
        <v>325000000</v>
      </c>
      <c r="P200" s="43">
        <f>+P201+P203+P207+P209+P211</f>
        <v>0</v>
      </c>
      <c r="Q200" s="43">
        <f t="shared" ref="Q200:BB200" si="41">+Q201+Q203+Q207+Q209+Q211</f>
        <v>0</v>
      </c>
      <c r="R200" s="43">
        <f t="shared" si="41"/>
        <v>0</v>
      </c>
      <c r="S200" s="43">
        <f t="shared" si="41"/>
        <v>0</v>
      </c>
      <c r="T200" s="43">
        <f t="shared" si="41"/>
        <v>0</v>
      </c>
      <c r="U200" s="43">
        <f t="shared" si="41"/>
        <v>0</v>
      </c>
      <c r="V200" s="43">
        <f t="shared" si="41"/>
        <v>0</v>
      </c>
      <c r="W200" s="43">
        <f t="shared" si="41"/>
        <v>0</v>
      </c>
      <c r="X200" s="43">
        <f t="shared" si="41"/>
        <v>0</v>
      </c>
      <c r="Y200" s="43">
        <f t="shared" si="41"/>
        <v>978140.5</v>
      </c>
      <c r="Z200" s="43">
        <f t="shared" si="41"/>
        <v>0</v>
      </c>
      <c r="AA200" s="43">
        <f t="shared" si="41"/>
        <v>0</v>
      </c>
      <c r="AB200" s="43">
        <f t="shared" si="41"/>
        <v>0</v>
      </c>
      <c r="AC200" s="43">
        <f t="shared" si="41"/>
        <v>0</v>
      </c>
      <c r="AD200" s="43">
        <f t="shared" si="41"/>
        <v>25000000</v>
      </c>
      <c r="AE200" s="43">
        <f t="shared" si="41"/>
        <v>0</v>
      </c>
      <c r="AF200" s="43">
        <f t="shared" si="41"/>
        <v>124021859.5</v>
      </c>
      <c r="AG200" s="43">
        <f t="shared" si="41"/>
        <v>0</v>
      </c>
      <c r="AH200" s="43">
        <f t="shared" si="41"/>
        <v>0</v>
      </c>
      <c r="AI200" s="43">
        <f t="shared" si="41"/>
        <v>175000000</v>
      </c>
      <c r="AJ200" s="43">
        <f t="shared" si="41"/>
        <v>0</v>
      </c>
      <c r="AK200" s="43">
        <f t="shared" si="41"/>
        <v>0</v>
      </c>
      <c r="AL200" s="43">
        <f t="shared" si="41"/>
        <v>0</v>
      </c>
      <c r="AM200" s="43">
        <f t="shared" si="41"/>
        <v>0</v>
      </c>
      <c r="AN200" s="43">
        <f t="shared" si="41"/>
        <v>0</v>
      </c>
      <c r="AO200" s="43">
        <f t="shared" si="41"/>
        <v>0</v>
      </c>
      <c r="AP200" s="43">
        <f t="shared" si="41"/>
        <v>0</v>
      </c>
      <c r="AQ200" s="43">
        <f t="shared" si="41"/>
        <v>0</v>
      </c>
      <c r="AR200" s="43">
        <f t="shared" si="41"/>
        <v>0</v>
      </c>
      <c r="AS200" s="43">
        <f t="shared" si="41"/>
        <v>0</v>
      </c>
      <c r="AT200" s="43">
        <f t="shared" si="41"/>
        <v>0</v>
      </c>
      <c r="AU200" s="43">
        <f t="shared" si="41"/>
        <v>0</v>
      </c>
      <c r="AV200" s="43">
        <f t="shared" si="41"/>
        <v>0</v>
      </c>
      <c r="AW200" s="43">
        <f t="shared" si="41"/>
        <v>0</v>
      </c>
      <c r="AX200" s="43">
        <f t="shared" si="41"/>
        <v>0</v>
      </c>
      <c r="AY200" s="43">
        <f t="shared" si="41"/>
        <v>0</v>
      </c>
      <c r="AZ200" s="43">
        <f t="shared" si="41"/>
        <v>0</v>
      </c>
      <c r="BA200" s="43">
        <f t="shared" si="41"/>
        <v>0</v>
      </c>
      <c r="BB200" s="43">
        <f t="shared" si="41"/>
        <v>0</v>
      </c>
    </row>
    <row r="201" spans="1:60" ht="33.75" customHeight="1" x14ac:dyDescent="0.25">
      <c r="A201" s="157" t="s">
        <v>34</v>
      </c>
      <c r="B201" s="16" t="s">
        <v>41</v>
      </c>
      <c r="C201" s="16" t="s">
        <v>41</v>
      </c>
      <c r="D201" s="16" t="s">
        <v>108</v>
      </c>
      <c r="E201" s="16" t="s">
        <v>110</v>
      </c>
      <c r="F201" s="294" t="s">
        <v>1150</v>
      </c>
      <c r="G201" s="54" t="s">
        <v>112</v>
      </c>
      <c r="H201" s="17" t="s">
        <v>113</v>
      </c>
      <c r="I201" s="146" t="s">
        <v>686</v>
      </c>
      <c r="J201" s="18"/>
      <c r="K201" s="67"/>
      <c r="L201" s="70"/>
      <c r="M201" s="17" t="s">
        <v>907</v>
      </c>
      <c r="N201" s="60">
        <v>50000000</v>
      </c>
      <c r="O201" s="43">
        <f t="shared" si="38"/>
        <v>50000000</v>
      </c>
      <c r="P201" s="44">
        <v>0</v>
      </c>
      <c r="Q201" s="44">
        <v>0</v>
      </c>
      <c r="R201" s="44"/>
      <c r="S201" s="44">
        <v>0</v>
      </c>
      <c r="T201" s="44">
        <v>0</v>
      </c>
      <c r="U201" s="44">
        <v>0</v>
      </c>
      <c r="V201" s="44">
        <v>0</v>
      </c>
      <c r="W201" s="44">
        <v>0</v>
      </c>
      <c r="X201" s="44">
        <v>0</v>
      </c>
      <c r="Y201" s="44"/>
      <c r="Z201" s="44">
        <v>0</v>
      </c>
      <c r="AA201" s="44"/>
      <c r="AB201" s="44">
        <v>0</v>
      </c>
      <c r="AC201" s="44">
        <v>0</v>
      </c>
      <c r="AD201" s="44">
        <v>0</v>
      </c>
      <c r="AE201" s="44"/>
      <c r="AF201" s="44">
        <v>0</v>
      </c>
      <c r="AG201" s="44">
        <v>0</v>
      </c>
      <c r="AH201" s="44">
        <v>0</v>
      </c>
      <c r="AI201" s="44">
        <v>50000000</v>
      </c>
      <c r="AJ201" s="44">
        <v>0</v>
      </c>
      <c r="AK201" s="44">
        <v>0</v>
      </c>
      <c r="AL201" s="44">
        <v>0</v>
      </c>
      <c r="AM201" s="44">
        <v>0</v>
      </c>
      <c r="AN201" s="44">
        <v>0</v>
      </c>
      <c r="AO201" s="44">
        <v>0</v>
      </c>
      <c r="AP201" s="44">
        <v>0</v>
      </c>
      <c r="AQ201" s="44">
        <v>0</v>
      </c>
      <c r="AR201" s="44">
        <v>0</v>
      </c>
      <c r="AS201" s="44">
        <v>0</v>
      </c>
      <c r="AT201" s="44">
        <v>0</v>
      </c>
      <c r="AU201" s="44">
        <v>0</v>
      </c>
      <c r="AV201" s="44"/>
      <c r="AW201" s="44"/>
      <c r="AX201" s="44">
        <v>0</v>
      </c>
      <c r="AY201" s="44"/>
      <c r="AZ201" s="44">
        <v>0</v>
      </c>
      <c r="BA201" s="44"/>
      <c r="BB201" s="41"/>
      <c r="BH201" s="129">
        <f>+N201-O201</f>
        <v>0</v>
      </c>
    </row>
    <row r="202" spans="1:60" ht="13.5" customHeight="1" x14ac:dyDescent="0.25">
      <c r="A202" s="157"/>
      <c r="B202" s="16"/>
      <c r="C202" s="16"/>
      <c r="D202" s="16"/>
      <c r="E202" s="16"/>
      <c r="F202" s="16"/>
      <c r="G202" s="54"/>
      <c r="H202" s="17"/>
      <c r="I202" s="146"/>
      <c r="J202" s="18"/>
      <c r="K202" s="69" t="s">
        <v>922</v>
      </c>
      <c r="L202" s="72">
        <v>50000000</v>
      </c>
      <c r="M202" s="17"/>
      <c r="N202" s="17"/>
      <c r="O202" s="43">
        <f t="shared" si="38"/>
        <v>0</v>
      </c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1"/>
    </row>
    <row r="203" spans="1:60" ht="33.75" customHeight="1" x14ac:dyDescent="0.25">
      <c r="A203" s="157" t="s">
        <v>34</v>
      </c>
      <c r="B203" s="16" t="s">
        <v>41</v>
      </c>
      <c r="C203" s="16" t="s">
        <v>41</v>
      </c>
      <c r="D203" s="16" t="s">
        <v>108</v>
      </c>
      <c r="E203" s="16" t="s">
        <v>110</v>
      </c>
      <c r="F203" s="294" t="s">
        <v>1151</v>
      </c>
      <c r="G203" s="54" t="s">
        <v>114</v>
      </c>
      <c r="H203" s="17" t="s">
        <v>115</v>
      </c>
      <c r="I203" s="146" t="s">
        <v>744</v>
      </c>
      <c r="J203" s="18"/>
      <c r="K203" s="67"/>
      <c r="L203" s="70"/>
      <c r="M203" s="17" t="s">
        <v>907</v>
      </c>
      <c r="N203" s="60">
        <v>150000000</v>
      </c>
      <c r="O203" s="43">
        <f t="shared" si="38"/>
        <v>150000000</v>
      </c>
      <c r="P203" s="44">
        <v>0</v>
      </c>
      <c r="Q203" s="44">
        <v>0</v>
      </c>
      <c r="R203" s="44"/>
      <c r="S203" s="44">
        <v>0</v>
      </c>
      <c r="T203" s="44">
        <v>0</v>
      </c>
      <c r="U203" s="44">
        <v>0</v>
      </c>
      <c r="V203" s="44">
        <v>0</v>
      </c>
      <c r="W203" s="44">
        <v>0</v>
      </c>
      <c r="X203" s="44">
        <v>0</v>
      </c>
      <c r="Y203" s="44">
        <v>978140.5</v>
      </c>
      <c r="Z203" s="44">
        <v>0</v>
      </c>
      <c r="AA203" s="44"/>
      <c r="AB203" s="44">
        <v>0</v>
      </c>
      <c r="AC203" s="44">
        <v>0</v>
      </c>
      <c r="AD203" s="44">
        <v>0</v>
      </c>
      <c r="AE203" s="44"/>
      <c r="AF203" s="44">
        <v>124021859.5</v>
      </c>
      <c r="AG203" s="44">
        <v>0</v>
      </c>
      <c r="AH203" s="44">
        <v>0</v>
      </c>
      <c r="AI203" s="44">
        <v>25000000</v>
      </c>
      <c r="AJ203" s="44">
        <v>0</v>
      </c>
      <c r="AK203" s="44">
        <v>0</v>
      </c>
      <c r="AL203" s="44">
        <v>0</v>
      </c>
      <c r="AM203" s="44">
        <v>0</v>
      </c>
      <c r="AN203" s="44">
        <v>0</v>
      </c>
      <c r="AO203" s="44">
        <v>0</v>
      </c>
      <c r="AP203" s="44">
        <v>0</v>
      </c>
      <c r="AQ203" s="44">
        <v>0</v>
      </c>
      <c r="AR203" s="44">
        <v>0</v>
      </c>
      <c r="AS203" s="44">
        <v>0</v>
      </c>
      <c r="AT203" s="44">
        <v>0</v>
      </c>
      <c r="AU203" s="44">
        <v>0</v>
      </c>
      <c r="AV203" s="44"/>
      <c r="AW203" s="44"/>
      <c r="AX203" s="44">
        <v>0</v>
      </c>
      <c r="AY203" s="44"/>
      <c r="AZ203" s="44">
        <v>0</v>
      </c>
      <c r="BA203" s="44"/>
      <c r="BB203" s="44"/>
      <c r="BC203" s="10"/>
      <c r="BD203" s="10"/>
      <c r="BE203" s="10"/>
      <c r="BH203" s="129">
        <f>+N203-O203</f>
        <v>0</v>
      </c>
    </row>
    <row r="204" spans="1:60" ht="26.25" customHeight="1" x14ac:dyDescent="0.25">
      <c r="A204" s="157"/>
      <c r="B204" s="16"/>
      <c r="C204" s="16"/>
      <c r="D204" s="16"/>
      <c r="E204" s="16"/>
      <c r="F204" s="16"/>
      <c r="G204" s="54"/>
      <c r="H204" s="17"/>
      <c r="I204" s="146"/>
      <c r="J204" s="18"/>
      <c r="K204" s="70" t="s">
        <v>940</v>
      </c>
      <c r="L204" s="72">
        <v>124021859.5</v>
      </c>
      <c r="M204" s="17"/>
      <c r="N204" s="17"/>
      <c r="O204" s="43">
        <f t="shared" si="38"/>
        <v>0</v>
      </c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10"/>
      <c r="BD204" s="10"/>
      <c r="BE204" s="10"/>
    </row>
    <row r="205" spans="1:60" ht="51" x14ac:dyDescent="0.25">
      <c r="A205" s="157"/>
      <c r="B205" s="16"/>
      <c r="C205" s="16"/>
      <c r="D205" s="16"/>
      <c r="E205" s="16"/>
      <c r="F205" s="16"/>
      <c r="G205" s="54"/>
      <c r="H205" s="17"/>
      <c r="I205" s="146"/>
      <c r="J205" s="18"/>
      <c r="K205" s="101" t="s">
        <v>1003</v>
      </c>
      <c r="L205" s="72">
        <v>978140.5</v>
      </c>
      <c r="M205" s="17"/>
      <c r="N205" s="61"/>
      <c r="O205" s="43">
        <f t="shared" si="38"/>
        <v>0</v>
      </c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10"/>
      <c r="BD205" s="10"/>
      <c r="BE205" s="10"/>
    </row>
    <row r="206" spans="1:60" ht="13.5" customHeight="1" x14ac:dyDescent="0.25">
      <c r="A206" s="157"/>
      <c r="B206" s="16"/>
      <c r="C206" s="16"/>
      <c r="D206" s="16"/>
      <c r="E206" s="16"/>
      <c r="F206" s="16"/>
      <c r="G206" s="54"/>
      <c r="H206" s="17"/>
      <c r="I206" s="146"/>
      <c r="J206" s="18"/>
      <c r="K206" s="69" t="s">
        <v>922</v>
      </c>
      <c r="L206" s="72">
        <v>25000000</v>
      </c>
      <c r="M206" s="17"/>
      <c r="N206" s="17"/>
      <c r="O206" s="43">
        <f t="shared" si="38"/>
        <v>0</v>
      </c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10"/>
      <c r="BD206" s="10"/>
      <c r="BE206" s="10"/>
    </row>
    <row r="207" spans="1:60" ht="33.75" customHeight="1" x14ac:dyDescent="0.25">
      <c r="A207" s="157" t="s">
        <v>34</v>
      </c>
      <c r="B207" s="16" t="s">
        <v>41</v>
      </c>
      <c r="C207" s="16" t="s">
        <v>41</v>
      </c>
      <c r="D207" s="16" t="s">
        <v>108</v>
      </c>
      <c r="E207" s="16" t="s">
        <v>110</v>
      </c>
      <c r="F207" s="294" t="s">
        <v>1152</v>
      </c>
      <c r="G207" s="54" t="s">
        <v>116</v>
      </c>
      <c r="H207" s="17" t="s">
        <v>117</v>
      </c>
      <c r="I207" s="146" t="s">
        <v>696</v>
      </c>
      <c r="J207" s="18"/>
      <c r="K207" s="67"/>
      <c r="L207" s="70"/>
      <c r="M207" s="17" t="s">
        <v>907</v>
      </c>
      <c r="N207" s="60">
        <v>50000000</v>
      </c>
      <c r="O207" s="43">
        <f t="shared" si="38"/>
        <v>50000000</v>
      </c>
      <c r="P207" s="44">
        <v>0</v>
      </c>
      <c r="Q207" s="44">
        <v>0</v>
      </c>
      <c r="R207" s="44"/>
      <c r="S207" s="44">
        <v>0</v>
      </c>
      <c r="T207" s="44">
        <v>0</v>
      </c>
      <c r="U207" s="44">
        <v>0</v>
      </c>
      <c r="V207" s="44">
        <v>0</v>
      </c>
      <c r="W207" s="44">
        <v>0</v>
      </c>
      <c r="X207" s="44">
        <v>0</v>
      </c>
      <c r="Y207" s="44"/>
      <c r="Z207" s="44">
        <v>0</v>
      </c>
      <c r="AA207" s="44"/>
      <c r="AB207" s="44">
        <v>0</v>
      </c>
      <c r="AC207" s="44">
        <v>0</v>
      </c>
      <c r="AD207" s="44">
        <v>0</v>
      </c>
      <c r="AE207" s="44"/>
      <c r="AF207" s="44">
        <v>0</v>
      </c>
      <c r="AG207" s="44">
        <v>0</v>
      </c>
      <c r="AH207" s="44">
        <v>0</v>
      </c>
      <c r="AI207" s="44">
        <v>50000000</v>
      </c>
      <c r="AJ207" s="44">
        <v>0</v>
      </c>
      <c r="AK207" s="44">
        <v>0</v>
      </c>
      <c r="AL207" s="44">
        <v>0</v>
      </c>
      <c r="AM207" s="44">
        <v>0</v>
      </c>
      <c r="AN207" s="44">
        <v>0</v>
      </c>
      <c r="AO207" s="44">
        <v>0</v>
      </c>
      <c r="AP207" s="44">
        <v>0</v>
      </c>
      <c r="AQ207" s="44">
        <v>0</v>
      </c>
      <c r="AR207" s="44">
        <v>0</v>
      </c>
      <c r="AS207" s="44">
        <v>0</v>
      </c>
      <c r="AT207" s="44">
        <v>0</v>
      </c>
      <c r="AU207" s="44">
        <v>0</v>
      </c>
      <c r="AV207" s="44"/>
      <c r="AW207" s="44"/>
      <c r="AX207" s="44">
        <v>0</v>
      </c>
      <c r="AY207" s="44"/>
      <c r="AZ207" s="44">
        <v>0</v>
      </c>
      <c r="BA207" s="44"/>
      <c r="BB207" s="44"/>
      <c r="BC207" s="10"/>
      <c r="BD207" s="10"/>
      <c r="BE207" s="10"/>
      <c r="BH207" s="129">
        <f>+N207-O207</f>
        <v>0</v>
      </c>
    </row>
    <row r="208" spans="1:60" ht="12.75" customHeight="1" x14ac:dyDescent="0.25">
      <c r="A208" s="157"/>
      <c r="B208" s="16"/>
      <c r="C208" s="16"/>
      <c r="D208" s="16"/>
      <c r="E208" s="16"/>
      <c r="F208" s="16"/>
      <c r="G208" s="54"/>
      <c r="H208" s="17"/>
      <c r="I208" s="146"/>
      <c r="J208" s="18"/>
      <c r="K208" s="69" t="s">
        <v>922</v>
      </c>
      <c r="L208" s="72">
        <v>50000000</v>
      </c>
      <c r="M208" s="17"/>
      <c r="N208" s="17"/>
      <c r="O208" s="43">
        <f t="shared" si="38"/>
        <v>0</v>
      </c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10"/>
      <c r="BD208" s="10"/>
      <c r="BE208" s="10"/>
    </row>
    <row r="209" spans="1:60" ht="33.75" customHeight="1" x14ac:dyDescent="0.25">
      <c r="A209" s="157" t="s">
        <v>34</v>
      </c>
      <c r="B209" s="16" t="s">
        <v>41</v>
      </c>
      <c r="C209" s="16" t="s">
        <v>41</v>
      </c>
      <c r="D209" s="16" t="s">
        <v>108</v>
      </c>
      <c r="E209" s="16" t="s">
        <v>110</v>
      </c>
      <c r="F209" s="294" t="s">
        <v>1153</v>
      </c>
      <c r="G209" s="54" t="s">
        <v>118</v>
      </c>
      <c r="H209" s="17" t="s">
        <v>119</v>
      </c>
      <c r="I209" s="146" t="s">
        <v>687</v>
      </c>
      <c r="J209" s="18"/>
      <c r="K209" s="67"/>
      <c r="L209" s="70"/>
      <c r="M209" s="17" t="s">
        <v>907</v>
      </c>
      <c r="N209" s="60">
        <v>50000000</v>
      </c>
      <c r="O209" s="43">
        <f t="shared" si="38"/>
        <v>50000000</v>
      </c>
      <c r="P209" s="44">
        <v>0</v>
      </c>
      <c r="Q209" s="44">
        <v>0</v>
      </c>
      <c r="R209" s="44"/>
      <c r="S209" s="44">
        <v>0</v>
      </c>
      <c r="T209" s="44">
        <v>0</v>
      </c>
      <c r="U209" s="44">
        <v>0</v>
      </c>
      <c r="V209" s="44">
        <v>0</v>
      </c>
      <c r="W209" s="44">
        <v>0</v>
      </c>
      <c r="X209" s="44">
        <v>0</v>
      </c>
      <c r="Y209" s="44"/>
      <c r="Z209" s="44">
        <v>0</v>
      </c>
      <c r="AA209" s="44"/>
      <c r="AB209" s="44">
        <v>0</v>
      </c>
      <c r="AC209" s="44">
        <v>0</v>
      </c>
      <c r="AD209" s="44">
        <v>0</v>
      </c>
      <c r="AE209" s="44"/>
      <c r="AF209" s="44">
        <v>0</v>
      </c>
      <c r="AG209" s="44">
        <v>0</v>
      </c>
      <c r="AH209" s="44">
        <v>0</v>
      </c>
      <c r="AI209" s="44">
        <v>50000000</v>
      </c>
      <c r="AJ209" s="44">
        <v>0</v>
      </c>
      <c r="AK209" s="44">
        <v>0</v>
      </c>
      <c r="AL209" s="44">
        <v>0</v>
      </c>
      <c r="AM209" s="44">
        <v>0</v>
      </c>
      <c r="AN209" s="44">
        <v>0</v>
      </c>
      <c r="AO209" s="44">
        <v>0</v>
      </c>
      <c r="AP209" s="44">
        <v>0</v>
      </c>
      <c r="AQ209" s="44">
        <v>0</v>
      </c>
      <c r="AR209" s="44">
        <v>0</v>
      </c>
      <c r="AS209" s="44">
        <v>0</v>
      </c>
      <c r="AT209" s="44">
        <v>0</v>
      </c>
      <c r="AU209" s="44">
        <v>0</v>
      </c>
      <c r="AV209" s="44"/>
      <c r="AW209" s="44"/>
      <c r="AX209" s="44">
        <v>0</v>
      </c>
      <c r="AY209" s="44"/>
      <c r="AZ209" s="44">
        <v>0</v>
      </c>
      <c r="BA209" s="44"/>
      <c r="BB209" s="44"/>
      <c r="BC209" s="10"/>
      <c r="BD209" s="10"/>
      <c r="BE209" s="10"/>
      <c r="BH209" s="129">
        <f>+N209-O209</f>
        <v>0</v>
      </c>
    </row>
    <row r="210" spans="1:60" ht="12.75" customHeight="1" x14ac:dyDescent="0.25">
      <c r="A210" s="157"/>
      <c r="B210" s="16"/>
      <c r="C210" s="16"/>
      <c r="D210" s="16"/>
      <c r="E210" s="16"/>
      <c r="F210" s="16"/>
      <c r="G210" s="54"/>
      <c r="H210" s="17"/>
      <c r="I210" s="146"/>
      <c r="J210" s="18"/>
      <c r="K210" s="69" t="s">
        <v>922</v>
      </c>
      <c r="L210" s="72">
        <v>50000000</v>
      </c>
      <c r="M210" s="17"/>
      <c r="N210" s="17"/>
      <c r="O210" s="43">
        <f t="shared" si="38"/>
        <v>0</v>
      </c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10"/>
      <c r="BD210" s="10"/>
      <c r="BE210" s="10"/>
    </row>
    <row r="211" spans="1:60" ht="33.75" customHeight="1" x14ac:dyDescent="0.25">
      <c r="A211" s="157" t="s">
        <v>34</v>
      </c>
      <c r="B211" s="16" t="s">
        <v>41</v>
      </c>
      <c r="C211" s="16" t="s">
        <v>41</v>
      </c>
      <c r="D211" s="16" t="s">
        <v>108</v>
      </c>
      <c r="E211" s="16" t="s">
        <v>110</v>
      </c>
      <c r="F211" s="294" t="s">
        <v>1267</v>
      </c>
      <c r="G211" s="54" t="s">
        <v>120</v>
      </c>
      <c r="H211" s="17" t="s">
        <v>121</v>
      </c>
      <c r="I211" s="146" t="s">
        <v>743</v>
      </c>
      <c r="J211" s="18"/>
      <c r="K211" s="67"/>
      <c r="L211" s="70"/>
      <c r="M211" s="17" t="s">
        <v>907</v>
      </c>
      <c r="N211" s="60">
        <v>25000000</v>
      </c>
      <c r="O211" s="43">
        <f t="shared" si="38"/>
        <v>25000000</v>
      </c>
      <c r="P211" s="44">
        <v>0</v>
      </c>
      <c r="Q211" s="44">
        <v>0</v>
      </c>
      <c r="R211" s="44"/>
      <c r="S211" s="44">
        <v>0</v>
      </c>
      <c r="T211" s="44">
        <v>0</v>
      </c>
      <c r="U211" s="44">
        <v>0</v>
      </c>
      <c r="V211" s="44">
        <v>0</v>
      </c>
      <c r="W211" s="44">
        <v>0</v>
      </c>
      <c r="X211" s="44">
        <v>0</v>
      </c>
      <c r="Y211" s="44"/>
      <c r="Z211" s="44">
        <v>0</v>
      </c>
      <c r="AA211" s="44"/>
      <c r="AB211" s="44">
        <v>0</v>
      </c>
      <c r="AC211" s="44">
        <v>0</v>
      </c>
      <c r="AD211" s="44">
        <v>25000000</v>
      </c>
      <c r="AE211" s="44"/>
      <c r="AF211" s="44">
        <v>0</v>
      </c>
      <c r="AG211" s="44">
        <v>0</v>
      </c>
      <c r="AH211" s="44">
        <v>0</v>
      </c>
      <c r="AI211" s="44">
        <v>0</v>
      </c>
      <c r="AJ211" s="44">
        <v>0</v>
      </c>
      <c r="AK211" s="44">
        <v>0</v>
      </c>
      <c r="AL211" s="44">
        <v>0</v>
      </c>
      <c r="AM211" s="44">
        <v>0</v>
      </c>
      <c r="AN211" s="44">
        <v>0</v>
      </c>
      <c r="AO211" s="44">
        <v>0</v>
      </c>
      <c r="AP211" s="44">
        <v>0</v>
      </c>
      <c r="AQ211" s="44">
        <v>0</v>
      </c>
      <c r="AR211" s="44">
        <v>0</v>
      </c>
      <c r="AS211" s="44">
        <v>0</v>
      </c>
      <c r="AT211" s="44">
        <v>0</v>
      </c>
      <c r="AU211" s="44">
        <v>0</v>
      </c>
      <c r="AV211" s="44"/>
      <c r="AW211" s="44"/>
      <c r="AX211" s="44">
        <v>0</v>
      </c>
      <c r="AY211" s="44"/>
      <c r="AZ211" s="44">
        <v>0</v>
      </c>
      <c r="BA211" s="44"/>
      <c r="BB211" s="44"/>
      <c r="BC211" s="10"/>
      <c r="BD211" s="10"/>
      <c r="BE211" s="10"/>
      <c r="BH211" s="129">
        <f>+N211-O211</f>
        <v>0</v>
      </c>
    </row>
    <row r="212" spans="1:60" ht="38.25" customHeight="1" x14ac:dyDescent="0.25">
      <c r="A212" s="157"/>
      <c r="B212" s="16"/>
      <c r="C212" s="16"/>
      <c r="D212" s="16"/>
      <c r="E212" s="16"/>
      <c r="F212" s="16"/>
      <c r="G212" s="54"/>
      <c r="H212" s="17"/>
      <c r="I212" s="146"/>
      <c r="J212" s="18"/>
      <c r="K212" s="73" t="s">
        <v>942</v>
      </c>
      <c r="L212" s="72">
        <v>25000000</v>
      </c>
      <c r="M212" s="17"/>
      <c r="N212" s="17"/>
      <c r="O212" s="43">
        <f t="shared" si="38"/>
        <v>0</v>
      </c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10"/>
      <c r="BD212" s="10"/>
      <c r="BE212" s="10"/>
    </row>
    <row r="213" spans="1:60" ht="90" customHeight="1" x14ac:dyDescent="0.25">
      <c r="A213" s="157" t="s">
        <v>34</v>
      </c>
      <c r="B213" s="16" t="s">
        <v>41</v>
      </c>
      <c r="C213" s="16" t="s">
        <v>42</v>
      </c>
      <c r="D213" s="155"/>
      <c r="E213" s="155"/>
      <c r="F213" s="16"/>
      <c r="G213" s="176"/>
      <c r="H213" s="155"/>
      <c r="I213" s="18" t="s">
        <v>1120</v>
      </c>
      <c r="J213" s="18"/>
      <c r="K213" s="67"/>
      <c r="L213" s="70"/>
      <c r="M213" s="17"/>
      <c r="N213" s="17"/>
      <c r="O213" s="43">
        <f t="shared" si="38"/>
        <v>289999999.60000002</v>
      </c>
      <c r="P213" s="135">
        <f>+P214</f>
        <v>0</v>
      </c>
      <c r="Q213" s="135">
        <f t="shared" ref="Q213:BB213" si="42">+Q214</f>
        <v>0</v>
      </c>
      <c r="R213" s="135">
        <f t="shared" si="42"/>
        <v>0</v>
      </c>
      <c r="S213" s="135">
        <f t="shared" si="42"/>
        <v>61196205</v>
      </c>
      <c r="T213" s="135">
        <f t="shared" si="42"/>
        <v>24458562.600000001</v>
      </c>
      <c r="U213" s="135">
        <f t="shared" si="42"/>
        <v>0</v>
      </c>
      <c r="V213" s="135">
        <f t="shared" si="42"/>
        <v>0</v>
      </c>
      <c r="W213" s="135">
        <f t="shared" si="42"/>
        <v>0</v>
      </c>
      <c r="X213" s="135">
        <f t="shared" si="42"/>
        <v>0</v>
      </c>
      <c r="Y213" s="135">
        <f t="shared" si="42"/>
        <v>64345232</v>
      </c>
      <c r="Z213" s="135">
        <f t="shared" si="42"/>
        <v>0</v>
      </c>
      <c r="AA213" s="135">
        <f t="shared" si="42"/>
        <v>0</v>
      </c>
      <c r="AB213" s="135">
        <f t="shared" si="42"/>
        <v>0</v>
      </c>
      <c r="AC213" s="135">
        <f t="shared" si="42"/>
        <v>0</v>
      </c>
      <c r="AD213" s="135">
        <f t="shared" si="42"/>
        <v>0</v>
      </c>
      <c r="AE213" s="135">
        <f t="shared" si="42"/>
        <v>0</v>
      </c>
      <c r="AF213" s="135">
        <f t="shared" si="42"/>
        <v>0</v>
      </c>
      <c r="AG213" s="135">
        <f t="shared" si="42"/>
        <v>0</v>
      </c>
      <c r="AH213" s="135">
        <f t="shared" si="42"/>
        <v>0</v>
      </c>
      <c r="AI213" s="135">
        <f t="shared" si="42"/>
        <v>140000000</v>
      </c>
      <c r="AJ213" s="135">
        <f t="shared" si="42"/>
        <v>0</v>
      </c>
      <c r="AK213" s="135">
        <f t="shared" si="42"/>
        <v>0</v>
      </c>
      <c r="AL213" s="135">
        <f t="shared" si="42"/>
        <v>0</v>
      </c>
      <c r="AM213" s="135">
        <f t="shared" si="42"/>
        <v>0</v>
      </c>
      <c r="AN213" s="135">
        <f t="shared" si="42"/>
        <v>0</v>
      </c>
      <c r="AO213" s="135">
        <f t="shared" si="42"/>
        <v>0</v>
      </c>
      <c r="AP213" s="135">
        <f t="shared" si="42"/>
        <v>0</v>
      </c>
      <c r="AQ213" s="135">
        <f t="shared" si="42"/>
        <v>0</v>
      </c>
      <c r="AR213" s="135">
        <f t="shared" si="42"/>
        <v>0</v>
      </c>
      <c r="AS213" s="135">
        <f t="shared" si="42"/>
        <v>0</v>
      </c>
      <c r="AT213" s="135">
        <f t="shared" si="42"/>
        <v>0</v>
      </c>
      <c r="AU213" s="135">
        <f t="shared" si="42"/>
        <v>0</v>
      </c>
      <c r="AV213" s="135">
        <f t="shared" si="42"/>
        <v>0</v>
      </c>
      <c r="AW213" s="135">
        <f t="shared" si="42"/>
        <v>0</v>
      </c>
      <c r="AX213" s="135">
        <f t="shared" si="42"/>
        <v>0</v>
      </c>
      <c r="AY213" s="135">
        <f t="shared" si="42"/>
        <v>0</v>
      </c>
      <c r="AZ213" s="135">
        <f t="shared" si="42"/>
        <v>0</v>
      </c>
      <c r="BA213" s="135">
        <f t="shared" si="42"/>
        <v>0</v>
      </c>
      <c r="BB213" s="135">
        <f t="shared" si="42"/>
        <v>0</v>
      </c>
    </row>
    <row r="214" spans="1:60" ht="12.75" customHeight="1" x14ac:dyDescent="0.25">
      <c r="A214" s="157" t="s">
        <v>34</v>
      </c>
      <c r="B214" s="16" t="s">
        <v>41</v>
      </c>
      <c r="C214" s="16" t="s">
        <v>42</v>
      </c>
      <c r="D214" s="16" t="s">
        <v>122</v>
      </c>
      <c r="E214" s="16"/>
      <c r="F214" s="16"/>
      <c r="G214" s="173"/>
      <c r="H214" s="18"/>
      <c r="I214" s="18" t="s">
        <v>124</v>
      </c>
      <c r="J214" s="18"/>
      <c r="K214" s="67"/>
      <c r="L214" s="70"/>
      <c r="M214" s="17"/>
      <c r="N214" s="17"/>
      <c r="O214" s="43">
        <f t="shared" si="38"/>
        <v>289999999.60000002</v>
      </c>
      <c r="P214" s="43">
        <f>+P215+P218</f>
        <v>0</v>
      </c>
      <c r="Q214" s="43">
        <f t="shared" ref="Q214:BB214" si="43">+Q215+Q218</f>
        <v>0</v>
      </c>
      <c r="R214" s="43">
        <f t="shared" si="43"/>
        <v>0</v>
      </c>
      <c r="S214" s="43">
        <f t="shared" si="43"/>
        <v>61196205</v>
      </c>
      <c r="T214" s="43">
        <f t="shared" si="43"/>
        <v>24458562.600000001</v>
      </c>
      <c r="U214" s="43">
        <f t="shared" si="43"/>
        <v>0</v>
      </c>
      <c r="V214" s="43">
        <f t="shared" si="43"/>
        <v>0</v>
      </c>
      <c r="W214" s="43">
        <f t="shared" si="43"/>
        <v>0</v>
      </c>
      <c r="X214" s="43">
        <f t="shared" si="43"/>
        <v>0</v>
      </c>
      <c r="Y214" s="43">
        <f t="shared" si="43"/>
        <v>64345232</v>
      </c>
      <c r="Z214" s="43">
        <f t="shared" si="43"/>
        <v>0</v>
      </c>
      <c r="AA214" s="43">
        <f t="shared" si="43"/>
        <v>0</v>
      </c>
      <c r="AB214" s="43">
        <f t="shared" si="43"/>
        <v>0</v>
      </c>
      <c r="AC214" s="43">
        <f t="shared" si="43"/>
        <v>0</v>
      </c>
      <c r="AD214" s="43">
        <f t="shared" si="43"/>
        <v>0</v>
      </c>
      <c r="AE214" s="43">
        <f t="shared" si="43"/>
        <v>0</v>
      </c>
      <c r="AF214" s="43">
        <f t="shared" si="43"/>
        <v>0</v>
      </c>
      <c r="AG214" s="43">
        <f t="shared" si="43"/>
        <v>0</v>
      </c>
      <c r="AH214" s="43">
        <f t="shared" si="43"/>
        <v>0</v>
      </c>
      <c r="AI214" s="43">
        <f t="shared" si="43"/>
        <v>140000000</v>
      </c>
      <c r="AJ214" s="43">
        <f t="shared" si="43"/>
        <v>0</v>
      </c>
      <c r="AK214" s="43">
        <f t="shared" si="43"/>
        <v>0</v>
      </c>
      <c r="AL214" s="43">
        <f t="shared" si="43"/>
        <v>0</v>
      </c>
      <c r="AM214" s="43">
        <f t="shared" si="43"/>
        <v>0</v>
      </c>
      <c r="AN214" s="43">
        <f t="shared" si="43"/>
        <v>0</v>
      </c>
      <c r="AO214" s="43">
        <f t="shared" si="43"/>
        <v>0</v>
      </c>
      <c r="AP214" s="43">
        <f t="shared" si="43"/>
        <v>0</v>
      </c>
      <c r="AQ214" s="43">
        <f t="shared" si="43"/>
        <v>0</v>
      </c>
      <c r="AR214" s="43">
        <f t="shared" si="43"/>
        <v>0</v>
      </c>
      <c r="AS214" s="43">
        <f t="shared" si="43"/>
        <v>0</v>
      </c>
      <c r="AT214" s="43">
        <f t="shared" si="43"/>
        <v>0</v>
      </c>
      <c r="AU214" s="43">
        <f t="shared" si="43"/>
        <v>0</v>
      </c>
      <c r="AV214" s="43">
        <f t="shared" si="43"/>
        <v>0</v>
      </c>
      <c r="AW214" s="43">
        <f t="shared" si="43"/>
        <v>0</v>
      </c>
      <c r="AX214" s="43">
        <f t="shared" si="43"/>
        <v>0</v>
      </c>
      <c r="AY214" s="43">
        <f t="shared" si="43"/>
        <v>0</v>
      </c>
      <c r="AZ214" s="43">
        <f t="shared" si="43"/>
        <v>0</v>
      </c>
      <c r="BA214" s="43">
        <f t="shared" si="43"/>
        <v>0</v>
      </c>
      <c r="BB214" s="43">
        <f t="shared" si="43"/>
        <v>0</v>
      </c>
      <c r="BC214" s="10"/>
      <c r="BD214" s="10"/>
      <c r="BE214" s="10"/>
    </row>
    <row r="215" spans="1:60" ht="12.75" customHeight="1" x14ac:dyDescent="0.25">
      <c r="A215" s="157" t="s">
        <v>34</v>
      </c>
      <c r="B215" s="16" t="s">
        <v>41</v>
      </c>
      <c r="C215" s="16" t="s">
        <v>42</v>
      </c>
      <c r="D215" s="16" t="s">
        <v>122</v>
      </c>
      <c r="E215" s="16" t="s">
        <v>126</v>
      </c>
      <c r="F215" s="16"/>
      <c r="G215" s="173"/>
      <c r="H215" s="18"/>
      <c r="I215" s="18" t="s">
        <v>127</v>
      </c>
      <c r="J215" s="18"/>
      <c r="K215" s="67"/>
      <c r="L215" s="70"/>
      <c r="M215" s="17"/>
      <c r="N215" s="17"/>
      <c r="O215" s="43">
        <f t="shared" si="38"/>
        <v>100000000</v>
      </c>
      <c r="P215" s="43">
        <f>+P216</f>
        <v>0</v>
      </c>
      <c r="Q215" s="43">
        <f t="shared" ref="Q215:BB215" si="44">+Q216</f>
        <v>0</v>
      </c>
      <c r="R215" s="43">
        <f t="shared" si="44"/>
        <v>0</v>
      </c>
      <c r="S215" s="43">
        <f t="shared" si="44"/>
        <v>0</v>
      </c>
      <c r="T215" s="43">
        <f t="shared" si="44"/>
        <v>0</v>
      </c>
      <c r="U215" s="43">
        <f t="shared" si="44"/>
        <v>0</v>
      </c>
      <c r="V215" s="43">
        <f t="shared" si="44"/>
        <v>0</v>
      </c>
      <c r="W215" s="43">
        <f t="shared" si="44"/>
        <v>0</v>
      </c>
      <c r="X215" s="43">
        <f t="shared" si="44"/>
        <v>0</v>
      </c>
      <c r="Y215" s="43">
        <f t="shared" si="44"/>
        <v>0</v>
      </c>
      <c r="Z215" s="43">
        <f t="shared" si="44"/>
        <v>0</v>
      </c>
      <c r="AA215" s="43">
        <f t="shared" si="44"/>
        <v>0</v>
      </c>
      <c r="AB215" s="43">
        <f t="shared" si="44"/>
        <v>0</v>
      </c>
      <c r="AC215" s="43">
        <f t="shared" si="44"/>
        <v>0</v>
      </c>
      <c r="AD215" s="43">
        <f t="shared" si="44"/>
        <v>0</v>
      </c>
      <c r="AE215" s="43">
        <f t="shared" si="44"/>
        <v>0</v>
      </c>
      <c r="AF215" s="43">
        <f t="shared" si="44"/>
        <v>0</v>
      </c>
      <c r="AG215" s="43">
        <f t="shared" si="44"/>
        <v>0</v>
      </c>
      <c r="AH215" s="43">
        <f t="shared" si="44"/>
        <v>0</v>
      </c>
      <c r="AI215" s="43">
        <f t="shared" si="44"/>
        <v>100000000</v>
      </c>
      <c r="AJ215" s="43">
        <f t="shared" si="44"/>
        <v>0</v>
      </c>
      <c r="AK215" s="43">
        <f t="shared" si="44"/>
        <v>0</v>
      </c>
      <c r="AL215" s="43">
        <f t="shared" si="44"/>
        <v>0</v>
      </c>
      <c r="AM215" s="43">
        <f t="shared" si="44"/>
        <v>0</v>
      </c>
      <c r="AN215" s="43">
        <f t="shared" si="44"/>
        <v>0</v>
      </c>
      <c r="AO215" s="43">
        <f t="shared" si="44"/>
        <v>0</v>
      </c>
      <c r="AP215" s="43">
        <f t="shared" si="44"/>
        <v>0</v>
      </c>
      <c r="AQ215" s="43">
        <f t="shared" si="44"/>
        <v>0</v>
      </c>
      <c r="AR215" s="43">
        <f t="shared" si="44"/>
        <v>0</v>
      </c>
      <c r="AS215" s="43">
        <f t="shared" si="44"/>
        <v>0</v>
      </c>
      <c r="AT215" s="43">
        <f t="shared" si="44"/>
        <v>0</v>
      </c>
      <c r="AU215" s="43">
        <f t="shared" si="44"/>
        <v>0</v>
      </c>
      <c r="AV215" s="43">
        <f t="shared" si="44"/>
        <v>0</v>
      </c>
      <c r="AW215" s="43">
        <f t="shared" si="44"/>
        <v>0</v>
      </c>
      <c r="AX215" s="43">
        <f t="shared" si="44"/>
        <v>0</v>
      </c>
      <c r="AY215" s="43">
        <f t="shared" si="44"/>
        <v>0</v>
      </c>
      <c r="AZ215" s="43">
        <f t="shared" si="44"/>
        <v>0</v>
      </c>
      <c r="BA215" s="43">
        <f t="shared" si="44"/>
        <v>0</v>
      </c>
      <c r="BB215" s="43">
        <f t="shared" si="44"/>
        <v>0</v>
      </c>
    </row>
    <row r="216" spans="1:60" ht="45" customHeight="1" x14ac:dyDescent="0.25">
      <c r="A216" s="157" t="s">
        <v>34</v>
      </c>
      <c r="B216" s="16" t="s">
        <v>41</v>
      </c>
      <c r="C216" s="16" t="s">
        <v>42</v>
      </c>
      <c r="D216" s="16" t="s">
        <v>122</v>
      </c>
      <c r="E216" s="16" t="s">
        <v>126</v>
      </c>
      <c r="F216" s="294" t="s">
        <v>1154</v>
      </c>
      <c r="G216" s="54" t="s">
        <v>697</v>
      </c>
      <c r="H216" s="17" t="s">
        <v>698</v>
      </c>
      <c r="I216" s="146" t="s">
        <v>699</v>
      </c>
      <c r="J216" s="18"/>
      <c r="K216" s="67"/>
      <c r="L216" s="70"/>
      <c r="M216" s="17"/>
      <c r="N216" s="60">
        <v>100000000</v>
      </c>
      <c r="O216" s="43">
        <f t="shared" si="38"/>
        <v>100000000</v>
      </c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>
        <v>100000000</v>
      </c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10"/>
      <c r="BD216" s="10"/>
      <c r="BE216" s="10"/>
      <c r="BH216" s="129">
        <f>+N216-O216</f>
        <v>0</v>
      </c>
    </row>
    <row r="217" spans="1:60" ht="12.75" customHeight="1" x14ac:dyDescent="0.25">
      <c r="A217" s="157"/>
      <c r="B217" s="16"/>
      <c r="C217" s="16"/>
      <c r="D217" s="16"/>
      <c r="E217" s="16"/>
      <c r="F217" s="16"/>
      <c r="G217" s="54"/>
      <c r="H217" s="17"/>
      <c r="I217" s="146"/>
      <c r="J217" s="18"/>
      <c r="K217" s="69" t="s">
        <v>922</v>
      </c>
      <c r="L217" s="72">
        <v>100000000</v>
      </c>
      <c r="M217" s="17"/>
      <c r="N217" s="17"/>
      <c r="O217" s="43">
        <f t="shared" si="38"/>
        <v>0</v>
      </c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10"/>
      <c r="BD217" s="10"/>
      <c r="BE217" s="10"/>
    </row>
    <row r="218" spans="1:60" ht="12.75" customHeight="1" x14ac:dyDescent="0.25">
      <c r="A218" s="157" t="s">
        <v>34</v>
      </c>
      <c r="B218" s="16" t="s">
        <v>41</v>
      </c>
      <c r="C218" s="16" t="s">
        <v>42</v>
      </c>
      <c r="D218" s="16" t="s">
        <v>122</v>
      </c>
      <c r="E218" s="16" t="s">
        <v>128</v>
      </c>
      <c r="F218" s="16"/>
      <c r="G218" s="173"/>
      <c r="H218" s="18"/>
      <c r="I218" s="18" t="s">
        <v>129</v>
      </c>
      <c r="J218" s="18"/>
      <c r="K218" s="67"/>
      <c r="L218" s="70"/>
      <c r="M218" s="17"/>
      <c r="N218" s="17"/>
      <c r="O218" s="43">
        <f t="shared" si="38"/>
        <v>189999999.59999999</v>
      </c>
      <c r="P218" s="43">
        <f t="shared" ref="P218:AH218" si="45">+P219+P224+P231</f>
        <v>0</v>
      </c>
      <c r="Q218" s="43">
        <f t="shared" si="45"/>
        <v>0</v>
      </c>
      <c r="R218" s="43">
        <f t="shared" si="45"/>
        <v>0</v>
      </c>
      <c r="S218" s="43">
        <f t="shared" si="45"/>
        <v>61196205</v>
      </c>
      <c r="T218" s="43">
        <f t="shared" si="45"/>
        <v>24458562.600000001</v>
      </c>
      <c r="U218" s="43">
        <f t="shared" si="45"/>
        <v>0</v>
      </c>
      <c r="V218" s="43">
        <f t="shared" si="45"/>
        <v>0</v>
      </c>
      <c r="W218" s="43">
        <f t="shared" si="45"/>
        <v>0</v>
      </c>
      <c r="X218" s="43">
        <f t="shared" si="45"/>
        <v>0</v>
      </c>
      <c r="Y218" s="43">
        <f t="shared" si="45"/>
        <v>64345232</v>
      </c>
      <c r="Z218" s="43">
        <f t="shared" si="45"/>
        <v>0</v>
      </c>
      <c r="AA218" s="43">
        <f t="shared" si="45"/>
        <v>0</v>
      </c>
      <c r="AB218" s="43">
        <f t="shared" si="45"/>
        <v>0</v>
      </c>
      <c r="AC218" s="43">
        <f t="shared" si="45"/>
        <v>0</v>
      </c>
      <c r="AD218" s="43">
        <f t="shared" si="45"/>
        <v>0</v>
      </c>
      <c r="AE218" s="43">
        <f t="shared" si="45"/>
        <v>0</v>
      </c>
      <c r="AF218" s="43">
        <f t="shared" si="45"/>
        <v>0</v>
      </c>
      <c r="AG218" s="43">
        <f t="shared" si="45"/>
        <v>0</v>
      </c>
      <c r="AH218" s="43">
        <f t="shared" si="45"/>
        <v>0</v>
      </c>
      <c r="AI218" s="43">
        <f>+AI219+AI224+AI231</f>
        <v>40000000</v>
      </c>
      <c r="AJ218" s="43">
        <f t="shared" ref="AJ218:BA218" si="46">+AJ219+AJ224+AJ231</f>
        <v>0</v>
      </c>
      <c r="AK218" s="43">
        <f t="shared" si="46"/>
        <v>0</v>
      </c>
      <c r="AL218" s="43">
        <f t="shared" si="46"/>
        <v>0</v>
      </c>
      <c r="AM218" s="43">
        <f t="shared" si="46"/>
        <v>0</v>
      </c>
      <c r="AN218" s="43">
        <f t="shared" si="46"/>
        <v>0</v>
      </c>
      <c r="AO218" s="43">
        <f t="shared" si="46"/>
        <v>0</v>
      </c>
      <c r="AP218" s="43">
        <f t="shared" si="46"/>
        <v>0</v>
      </c>
      <c r="AQ218" s="43">
        <f t="shared" si="46"/>
        <v>0</v>
      </c>
      <c r="AR218" s="43">
        <f t="shared" si="46"/>
        <v>0</v>
      </c>
      <c r="AS218" s="43">
        <f t="shared" si="46"/>
        <v>0</v>
      </c>
      <c r="AT218" s="43">
        <f t="shared" si="46"/>
        <v>0</v>
      </c>
      <c r="AU218" s="43">
        <f t="shared" si="46"/>
        <v>0</v>
      </c>
      <c r="AV218" s="43">
        <f t="shared" si="46"/>
        <v>0</v>
      </c>
      <c r="AW218" s="43">
        <f t="shared" si="46"/>
        <v>0</v>
      </c>
      <c r="AX218" s="43">
        <f t="shared" si="46"/>
        <v>0</v>
      </c>
      <c r="AY218" s="43">
        <f t="shared" si="46"/>
        <v>0</v>
      </c>
      <c r="AZ218" s="43">
        <f t="shared" si="46"/>
        <v>0</v>
      </c>
      <c r="BA218" s="43">
        <f t="shared" si="46"/>
        <v>0</v>
      </c>
      <c r="BB218" s="43"/>
    </row>
    <row r="219" spans="1:60" ht="22.5" customHeight="1" x14ac:dyDescent="0.25">
      <c r="A219" s="157" t="s">
        <v>34</v>
      </c>
      <c r="B219" s="16" t="s">
        <v>41</v>
      </c>
      <c r="C219" s="16" t="s">
        <v>42</v>
      </c>
      <c r="D219" s="16" t="s">
        <v>122</v>
      </c>
      <c r="E219" s="16" t="s">
        <v>128</v>
      </c>
      <c r="F219" s="294" t="s">
        <v>1155</v>
      </c>
      <c r="G219" s="54" t="s">
        <v>700</v>
      </c>
      <c r="H219" s="17" t="s">
        <v>701</v>
      </c>
      <c r="I219" s="146" t="s">
        <v>702</v>
      </c>
      <c r="J219" s="18"/>
      <c r="K219" s="67"/>
      <c r="L219" s="70"/>
      <c r="M219" s="17" t="s">
        <v>907</v>
      </c>
      <c r="N219" s="60">
        <v>70000000</v>
      </c>
      <c r="O219" s="43">
        <f t="shared" si="38"/>
        <v>70000000</v>
      </c>
      <c r="P219" s="44">
        <v>0</v>
      </c>
      <c r="Q219" s="44">
        <v>0</v>
      </c>
      <c r="R219" s="44"/>
      <c r="S219" s="44">
        <v>61196205</v>
      </c>
      <c r="T219" s="44">
        <v>0</v>
      </c>
      <c r="U219" s="44">
        <v>0</v>
      </c>
      <c r="V219" s="44">
        <v>0</v>
      </c>
      <c r="W219" s="44">
        <v>0</v>
      </c>
      <c r="X219" s="44">
        <v>0</v>
      </c>
      <c r="Y219" s="44">
        <v>0</v>
      </c>
      <c r="Z219" s="44">
        <v>0</v>
      </c>
      <c r="AA219" s="44"/>
      <c r="AB219" s="44">
        <v>0</v>
      </c>
      <c r="AC219" s="44">
        <v>0</v>
      </c>
      <c r="AD219" s="44">
        <v>0</v>
      </c>
      <c r="AE219" s="44"/>
      <c r="AF219" s="44">
        <v>0</v>
      </c>
      <c r="AG219" s="44">
        <v>0</v>
      </c>
      <c r="AH219" s="44">
        <v>0</v>
      </c>
      <c r="AI219" s="44">
        <v>8803795</v>
      </c>
      <c r="AJ219" s="44">
        <v>0</v>
      </c>
      <c r="AK219" s="44">
        <v>0</v>
      </c>
      <c r="AL219" s="44">
        <v>0</v>
      </c>
      <c r="AM219" s="44">
        <v>0</v>
      </c>
      <c r="AN219" s="44">
        <v>0</v>
      </c>
      <c r="AO219" s="44">
        <v>0</v>
      </c>
      <c r="AP219" s="44">
        <v>0</v>
      </c>
      <c r="AQ219" s="44">
        <v>0</v>
      </c>
      <c r="AR219" s="44">
        <v>0</v>
      </c>
      <c r="AS219" s="44">
        <v>0</v>
      </c>
      <c r="AT219" s="44">
        <v>0</v>
      </c>
      <c r="AU219" s="44">
        <v>0</v>
      </c>
      <c r="AV219" s="44"/>
      <c r="AW219" s="44"/>
      <c r="AX219" s="44">
        <v>0</v>
      </c>
      <c r="AY219" s="44"/>
      <c r="AZ219" s="44">
        <v>0</v>
      </c>
      <c r="BA219" s="44"/>
      <c r="BB219" s="44"/>
      <c r="BC219" s="10"/>
      <c r="BD219" s="10"/>
      <c r="BE219" s="10"/>
      <c r="BH219" s="129">
        <f>+N219-O219</f>
        <v>0</v>
      </c>
    </row>
    <row r="220" spans="1:60" ht="34.5" customHeight="1" x14ac:dyDescent="0.25">
      <c r="A220" s="157"/>
      <c r="B220" s="16"/>
      <c r="C220" s="16"/>
      <c r="D220" s="16"/>
      <c r="E220" s="16"/>
      <c r="F220" s="16"/>
      <c r="G220" s="54"/>
      <c r="H220" s="17"/>
      <c r="I220" s="146"/>
      <c r="J220" s="18"/>
      <c r="K220" s="89" t="s">
        <v>986</v>
      </c>
      <c r="L220" s="175">
        <v>10787845</v>
      </c>
      <c r="M220" s="17"/>
      <c r="N220" s="17"/>
      <c r="O220" s="43">
        <f t="shared" si="38"/>
        <v>0</v>
      </c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10"/>
      <c r="BD220" s="10"/>
      <c r="BE220" s="10"/>
    </row>
    <row r="221" spans="1:60" ht="23.25" customHeight="1" x14ac:dyDescent="0.25">
      <c r="A221" s="157"/>
      <c r="B221" s="16"/>
      <c r="C221" s="16"/>
      <c r="D221" s="16"/>
      <c r="E221" s="16"/>
      <c r="F221" s="16"/>
      <c r="G221" s="54"/>
      <c r="H221" s="17"/>
      <c r="I221" s="146"/>
      <c r="J221" s="18"/>
      <c r="K221" s="213" t="s">
        <v>987</v>
      </c>
      <c r="L221" s="214">
        <v>50400000</v>
      </c>
      <c r="M221" s="17"/>
      <c r="N221" s="17"/>
      <c r="O221" s="43">
        <f t="shared" si="38"/>
        <v>0</v>
      </c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10"/>
      <c r="BD221" s="10"/>
      <c r="BE221" s="10"/>
    </row>
    <row r="222" spans="1:60" ht="45.75" customHeight="1" x14ac:dyDescent="0.25">
      <c r="A222" s="157"/>
      <c r="B222" s="16"/>
      <c r="C222" s="16"/>
      <c r="D222" s="16"/>
      <c r="E222" s="16"/>
      <c r="F222" s="16"/>
      <c r="G222" s="54"/>
      <c r="H222" s="17"/>
      <c r="I222" s="146"/>
      <c r="J222" s="18"/>
      <c r="K222" s="90" t="s">
        <v>988</v>
      </c>
      <c r="L222" s="175">
        <v>8360</v>
      </c>
      <c r="M222" s="17"/>
      <c r="N222" s="17"/>
      <c r="O222" s="43">
        <f t="shared" si="38"/>
        <v>0</v>
      </c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10"/>
      <c r="BD222" s="10"/>
      <c r="BE222" s="10"/>
    </row>
    <row r="223" spans="1:60" ht="12.75" customHeight="1" x14ac:dyDescent="0.25">
      <c r="A223" s="157"/>
      <c r="B223" s="16"/>
      <c r="C223" s="16"/>
      <c r="D223" s="16"/>
      <c r="E223" s="16"/>
      <c r="F223" s="16"/>
      <c r="G223" s="54"/>
      <c r="H223" s="17"/>
      <c r="I223" s="146"/>
      <c r="J223" s="18"/>
      <c r="K223" s="69" t="s">
        <v>922</v>
      </c>
      <c r="L223" s="175">
        <v>8803795</v>
      </c>
      <c r="M223" s="17"/>
      <c r="N223" s="17"/>
      <c r="O223" s="43">
        <f t="shared" si="38"/>
        <v>0</v>
      </c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10"/>
      <c r="BD223" s="10"/>
      <c r="BE223" s="10"/>
    </row>
    <row r="224" spans="1:60" ht="45" customHeight="1" x14ac:dyDescent="0.25">
      <c r="A224" s="157" t="s">
        <v>34</v>
      </c>
      <c r="B224" s="16" t="s">
        <v>41</v>
      </c>
      <c r="C224" s="16" t="s">
        <v>42</v>
      </c>
      <c r="D224" s="16" t="s">
        <v>122</v>
      </c>
      <c r="E224" s="16" t="s">
        <v>128</v>
      </c>
      <c r="F224" s="294" t="s">
        <v>1156</v>
      </c>
      <c r="G224" s="54" t="s">
        <v>703</v>
      </c>
      <c r="H224" s="17" t="s">
        <v>704</v>
      </c>
      <c r="I224" s="146" t="s">
        <v>713</v>
      </c>
      <c r="J224" s="18"/>
      <c r="K224" s="67"/>
      <c r="L224" s="175"/>
      <c r="M224" s="17" t="s">
        <v>907</v>
      </c>
      <c r="N224" s="60">
        <v>49999999.600000001</v>
      </c>
      <c r="O224" s="43">
        <f t="shared" si="38"/>
        <v>49999999.600000001</v>
      </c>
      <c r="P224" s="44"/>
      <c r="Q224" s="44"/>
      <c r="R224" s="44"/>
      <c r="S224" s="44"/>
      <c r="T224" s="44">
        <v>24458562.600000001</v>
      </c>
      <c r="U224" s="44"/>
      <c r="V224" s="44"/>
      <c r="W224" s="44"/>
      <c r="X224" s="44"/>
      <c r="Y224" s="44">
        <v>14345232</v>
      </c>
      <c r="Z224" s="44"/>
      <c r="AA224" s="44"/>
      <c r="AB224" s="44"/>
      <c r="AC224" s="44"/>
      <c r="AD224" s="44"/>
      <c r="AE224" s="44"/>
      <c r="AF224" s="44"/>
      <c r="AG224" s="44"/>
      <c r="AH224" s="44"/>
      <c r="AI224" s="44">
        <v>11196205</v>
      </c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 t="s">
        <v>991</v>
      </c>
      <c r="BC224" s="10"/>
      <c r="BD224" s="10"/>
      <c r="BE224" s="10"/>
      <c r="BH224" s="129">
        <f>+N224-O224</f>
        <v>0</v>
      </c>
    </row>
    <row r="225" spans="1:60" ht="33.75" customHeight="1" x14ac:dyDescent="0.25">
      <c r="A225" s="157" t="s">
        <v>34</v>
      </c>
      <c r="B225" s="16"/>
      <c r="C225" s="16"/>
      <c r="D225" s="16"/>
      <c r="E225" s="16"/>
      <c r="F225" s="191"/>
      <c r="G225" s="54" t="s">
        <v>705</v>
      </c>
      <c r="H225" s="17" t="s">
        <v>706</v>
      </c>
      <c r="I225" s="146"/>
      <c r="J225" s="18"/>
      <c r="K225" s="190"/>
      <c r="L225" s="70"/>
      <c r="M225" s="17" t="s">
        <v>907</v>
      </c>
      <c r="N225" s="17"/>
      <c r="O225" s="43">
        <f t="shared" si="38"/>
        <v>0</v>
      </c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10"/>
      <c r="BD225" s="10"/>
      <c r="BE225" s="10"/>
    </row>
    <row r="226" spans="1:60" s="94" customFormat="1" ht="25.5" customHeight="1" x14ac:dyDescent="0.25">
      <c r="A226" s="157"/>
      <c r="B226" s="16"/>
      <c r="C226" s="16"/>
      <c r="D226" s="16"/>
      <c r="E226" s="16"/>
      <c r="F226" s="191"/>
      <c r="G226" s="54"/>
      <c r="H226" s="17"/>
      <c r="I226" s="146"/>
      <c r="J226" s="18"/>
      <c r="K226" s="69" t="s">
        <v>946</v>
      </c>
      <c r="L226" s="175">
        <v>21772800</v>
      </c>
      <c r="M226" s="17"/>
      <c r="N226" s="17"/>
      <c r="O226" s="43">
        <f t="shared" si="38"/>
        <v>0</v>
      </c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93"/>
      <c r="BD226" s="93"/>
      <c r="BE226" s="93"/>
    </row>
    <row r="227" spans="1:60" s="96" customFormat="1" ht="38.25" customHeight="1" x14ac:dyDescent="0.25">
      <c r="A227" s="157"/>
      <c r="B227" s="16"/>
      <c r="C227" s="16"/>
      <c r="D227" s="16"/>
      <c r="E227" s="16"/>
      <c r="F227" s="191"/>
      <c r="G227" s="54"/>
      <c r="H227" s="17"/>
      <c r="I227" s="146"/>
      <c r="J227" s="18"/>
      <c r="K227" s="70" t="s">
        <v>925</v>
      </c>
      <c r="L227" s="175">
        <v>2600400</v>
      </c>
      <c r="M227" s="17"/>
      <c r="N227" s="63"/>
      <c r="O227" s="43">
        <f t="shared" si="38"/>
        <v>0</v>
      </c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95"/>
      <c r="BD227" s="95"/>
      <c r="BE227" s="95"/>
    </row>
    <row r="228" spans="1:60" s="96" customFormat="1" ht="51" customHeight="1" x14ac:dyDescent="0.25">
      <c r="A228" s="157"/>
      <c r="B228" s="16"/>
      <c r="C228" s="16"/>
      <c r="D228" s="16"/>
      <c r="E228" s="16"/>
      <c r="F228" s="191"/>
      <c r="G228" s="54"/>
      <c r="H228" s="17"/>
      <c r="I228" s="146"/>
      <c r="J228" s="18"/>
      <c r="K228" s="70" t="s">
        <v>990</v>
      </c>
      <c r="L228" s="175">
        <v>85362.6</v>
      </c>
      <c r="M228" s="17"/>
      <c r="N228" s="63"/>
      <c r="O228" s="43">
        <f t="shared" si="38"/>
        <v>0</v>
      </c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95"/>
      <c r="BD228" s="95"/>
      <c r="BE228" s="95"/>
    </row>
    <row r="229" spans="1:60" s="98" customFormat="1" ht="25.5" x14ac:dyDescent="0.25">
      <c r="A229" s="157"/>
      <c r="B229" s="16"/>
      <c r="C229" s="16"/>
      <c r="D229" s="16"/>
      <c r="E229" s="16"/>
      <c r="F229" s="191"/>
      <c r="G229" s="54"/>
      <c r="H229" s="17"/>
      <c r="I229" s="146"/>
      <c r="J229" s="18"/>
      <c r="K229" s="73" t="s">
        <v>927</v>
      </c>
      <c r="L229" s="175">
        <v>14345232</v>
      </c>
      <c r="M229" s="17"/>
      <c r="N229" s="17"/>
      <c r="O229" s="43">
        <f t="shared" si="38"/>
        <v>0</v>
      </c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97"/>
      <c r="BD229" s="97"/>
      <c r="BE229" s="97"/>
    </row>
    <row r="230" spans="1:60" ht="13.5" customHeight="1" x14ac:dyDescent="0.25">
      <c r="A230" s="157"/>
      <c r="B230" s="16"/>
      <c r="C230" s="16"/>
      <c r="D230" s="16"/>
      <c r="E230" s="16"/>
      <c r="F230" s="191"/>
      <c r="G230" s="54"/>
      <c r="H230" s="17"/>
      <c r="I230" s="146"/>
      <c r="J230" s="18"/>
      <c r="K230" s="69" t="s">
        <v>922</v>
      </c>
      <c r="L230" s="175">
        <v>11196205</v>
      </c>
      <c r="M230" s="17"/>
      <c r="N230" s="17"/>
      <c r="O230" s="43">
        <f t="shared" si="38"/>
        <v>0</v>
      </c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10"/>
      <c r="BD230" s="10"/>
      <c r="BE230" s="10"/>
    </row>
    <row r="231" spans="1:60" ht="22.5" customHeight="1" x14ac:dyDescent="0.25">
      <c r="A231" s="157" t="s">
        <v>34</v>
      </c>
      <c r="B231" s="16" t="s">
        <v>41</v>
      </c>
      <c r="C231" s="16" t="s">
        <v>42</v>
      </c>
      <c r="D231" s="16" t="s">
        <v>122</v>
      </c>
      <c r="E231" s="16" t="s">
        <v>128</v>
      </c>
      <c r="F231" s="294" t="s">
        <v>1157</v>
      </c>
      <c r="G231" s="54" t="s">
        <v>707</v>
      </c>
      <c r="H231" s="17" t="s">
        <v>708</v>
      </c>
      <c r="I231" s="146" t="s">
        <v>714</v>
      </c>
      <c r="J231" s="18"/>
      <c r="K231" s="67"/>
      <c r="L231" s="175"/>
      <c r="M231" s="17" t="s">
        <v>907</v>
      </c>
      <c r="N231" s="60">
        <v>70000000</v>
      </c>
      <c r="O231" s="43">
        <f t="shared" si="38"/>
        <v>70000000</v>
      </c>
      <c r="P231" s="44"/>
      <c r="Q231" s="44"/>
      <c r="R231" s="44"/>
      <c r="S231" s="44"/>
      <c r="T231" s="44"/>
      <c r="U231" s="44"/>
      <c r="V231" s="44"/>
      <c r="W231" s="44"/>
      <c r="X231" s="44"/>
      <c r="Y231" s="44">
        <v>50000000</v>
      </c>
      <c r="Z231" s="44"/>
      <c r="AA231" s="44"/>
      <c r="AB231" s="44"/>
      <c r="AC231" s="44"/>
      <c r="AD231" s="44"/>
      <c r="AE231" s="44"/>
      <c r="AF231" s="44"/>
      <c r="AG231" s="44"/>
      <c r="AH231" s="44"/>
      <c r="AI231" s="44">
        <v>20000000</v>
      </c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10"/>
      <c r="BD231" s="10"/>
      <c r="BE231" s="10"/>
      <c r="BH231" s="129">
        <f>+N231-O231</f>
        <v>0</v>
      </c>
    </row>
    <row r="232" spans="1:60" ht="33.75" customHeight="1" x14ac:dyDescent="0.25">
      <c r="A232" s="157" t="s">
        <v>34</v>
      </c>
      <c r="B232" s="16"/>
      <c r="C232" s="16"/>
      <c r="D232" s="16"/>
      <c r="E232" s="16"/>
      <c r="F232" s="16"/>
      <c r="G232" s="54" t="s">
        <v>709</v>
      </c>
      <c r="H232" s="17" t="s">
        <v>710</v>
      </c>
      <c r="I232" s="146"/>
      <c r="J232" s="18"/>
      <c r="K232" s="67"/>
      <c r="L232" s="70"/>
      <c r="M232" s="17" t="s">
        <v>907</v>
      </c>
      <c r="N232" s="17"/>
      <c r="O232" s="43">
        <f t="shared" si="38"/>
        <v>0</v>
      </c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10"/>
      <c r="BD232" s="10"/>
      <c r="BE232" s="10"/>
    </row>
    <row r="233" spans="1:60" ht="45" customHeight="1" x14ac:dyDescent="0.25">
      <c r="A233" s="157" t="s">
        <v>34</v>
      </c>
      <c r="B233" s="16"/>
      <c r="C233" s="16"/>
      <c r="D233" s="16"/>
      <c r="E233" s="16"/>
      <c r="F233" s="16"/>
      <c r="G233" s="54" t="s">
        <v>711</v>
      </c>
      <c r="H233" s="17" t="s">
        <v>712</v>
      </c>
      <c r="I233" s="146"/>
      <c r="J233" s="18"/>
      <c r="K233" s="67"/>
      <c r="L233" s="70"/>
      <c r="M233" s="17" t="s">
        <v>907</v>
      </c>
      <c r="N233" s="61"/>
      <c r="O233" s="43">
        <f t="shared" si="38"/>
        <v>0</v>
      </c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10"/>
      <c r="BD233" s="10"/>
      <c r="BE233" s="10"/>
    </row>
    <row r="234" spans="1:60" ht="25.5" x14ac:dyDescent="0.25">
      <c r="A234" s="157"/>
      <c r="B234" s="16"/>
      <c r="C234" s="16"/>
      <c r="D234" s="16"/>
      <c r="E234" s="16"/>
      <c r="F234" s="191"/>
      <c r="G234" s="54"/>
      <c r="H234" s="17"/>
      <c r="I234" s="146"/>
      <c r="J234" s="18"/>
      <c r="K234" s="73" t="s">
        <v>927</v>
      </c>
      <c r="L234" s="72">
        <v>23794768</v>
      </c>
      <c r="M234" s="17"/>
      <c r="N234" s="17"/>
      <c r="O234" s="43">
        <f t="shared" si="38"/>
        <v>0</v>
      </c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10"/>
      <c r="BD234" s="10"/>
      <c r="BE234" s="10"/>
    </row>
    <row r="235" spans="1:60" ht="38.25" x14ac:dyDescent="0.25">
      <c r="A235" s="157"/>
      <c r="B235" s="16"/>
      <c r="C235" s="16"/>
      <c r="D235" s="16"/>
      <c r="E235" s="16"/>
      <c r="F235" s="191"/>
      <c r="G235" s="54"/>
      <c r="H235" s="17"/>
      <c r="I235" s="146"/>
      <c r="J235" s="18"/>
      <c r="K235" s="102" t="s">
        <v>999</v>
      </c>
      <c r="L235" s="72">
        <v>26205232</v>
      </c>
      <c r="M235" s="17"/>
      <c r="N235" s="17"/>
      <c r="O235" s="43">
        <f t="shared" si="38"/>
        <v>0</v>
      </c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10"/>
      <c r="BD235" s="10"/>
      <c r="BE235" s="10"/>
    </row>
    <row r="236" spans="1:60" ht="13.5" customHeight="1" x14ac:dyDescent="0.25">
      <c r="A236" s="157"/>
      <c r="B236" s="16"/>
      <c r="C236" s="16"/>
      <c r="D236" s="16"/>
      <c r="E236" s="16"/>
      <c r="F236" s="191"/>
      <c r="G236" s="54"/>
      <c r="H236" s="17"/>
      <c r="I236" s="146"/>
      <c r="J236" s="18"/>
      <c r="K236" s="69" t="s">
        <v>922</v>
      </c>
      <c r="L236" s="72">
        <v>20000000</v>
      </c>
      <c r="M236" s="17"/>
      <c r="N236" s="17"/>
      <c r="O236" s="43">
        <f t="shared" si="38"/>
        <v>0</v>
      </c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10"/>
      <c r="BD236" s="10"/>
      <c r="BE236" s="10"/>
    </row>
    <row r="237" spans="1:60" ht="12.75" customHeight="1" x14ac:dyDescent="0.25">
      <c r="A237" s="157" t="s">
        <v>34</v>
      </c>
      <c r="B237" s="16" t="s">
        <v>42</v>
      </c>
      <c r="C237" s="155"/>
      <c r="D237" s="155"/>
      <c r="E237" s="155"/>
      <c r="F237" s="155"/>
      <c r="G237" s="176"/>
      <c r="H237" s="155"/>
      <c r="I237" s="18" t="s">
        <v>130</v>
      </c>
      <c r="J237" s="18"/>
      <c r="K237" s="67"/>
      <c r="L237" s="70"/>
      <c r="M237" s="17"/>
      <c r="N237" s="17"/>
      <c r="O237" s="43">
        <f t="shared" si="38"/>
        <v>4642811440.9200001</v>
      </c>
      <c r="P237" s="43">
        <f>+P238</f>
        <v>4191000000</v>
      </c>
      <c r="Q237" s="43">
        <f t="shared" ref="Q237:BB239" si="47">+Q238</f>
        <v>0</v>
      </c>
      <c r="R237" s="43">
        <f t="shared" si="47"/>
        <v>0</v>
      </c>
      <c r="S237" s="43">
        <f t="shared" si="47"/>
        <v>0</v>
      </c>
      <c r="T237" s="43">
        <f t="shared" si="47"/>
        <v>0</v>
      </c>
      <c r="U237" s="43">
        <f t="shared" si="47"/>
        <v>0</v>
      </c>
      <c r="V237" s="43">
        <f t="shared" si="47"/>
        <v>0</v>
      </c>
      <c r="W237" s="43">
        <f t="shared" si="47"/>
        <v>0</v>
      </c>
      <c r="X237" s="43">
        <f t="shared" si="47"/>
        <v>0</v>
      </c>
      <c r="Y237" s="43">
        <f t="shared" si="47"/>
        <v>0</v>
      </c>
      <c r="Z237" s="43">
        <f t="shared" si="47"/>
        <v>0</v>
      </c>
      <c r="AA237" s="43">
        <f t="shared" si="47"/>
        <v>0</v>
      </c>
      <c r="AB237" s="43">
        <f t="shared" si="47"/>
        <v>0</v>
      </c>
      <c r="AC237" s="43">
        <f t="shared" si="47"/>
        <v>0</v>
      </c>
      <c r="AD237" s="43">
        <f t="shared" si="47"/>
        <v>0</v>
      </c>
      <c r="AE237" s="43">
        <f t="shared" si="47"/>
        <v>0</v>
      </c>
      <c r="AF237" s="43">
        <f t="shared" si="47"/>
        <v>0</v>
      </c>
      <c r="AG237" s="43">
        <f t="shared" si="47"/>
        <v>0</v>
      </c>
      <c r="AH237" s="43">
        <f t="shared" si="47"/>
        <v>0</v>
      </c>
      <c r="AI237" s="43">
        <f t="shared" si="47"/>
        <v>449999999.5</v>
      </c>
      <c r="AJ237" s="43">
        <f t="shared" si="47"/>
        <v>0</v>
      </c>
      <c r="AK237" s="43">
        <f t="shared" si="47"/>
        <v>0</v>
      </c>
      <c r="AL237" s="43">
        <f t="shared" si="47"/>
        <v>0</v>
      </c>
      <c r="AM237" s="43">
        <f t="shared" si="47"/>
        <v>0</v>
      </c>
      <c r="AN237" s="43">
        <f t="shared" si="47"/>
        <v>0</v>
      </c>
      <c r="AO237" s="43">
        <f t="shared" si="47"/>
        <v>0</v>
      </c>
      <c r="AP237" s="43">
        <f t="shared" si="47"/>
        <v>0</v>
      </c>
      <c r="AQ237" s="43">
        <f t="shared" si="47"/>
        <v>0</v>
      </c>
      <c r="AR237" s="43">
        <f t="shared" si="47"/>
        <v>0</v>
      </c>
      <c r="AS237" s="43">
        <f t="shared" si="47"/>
        <v>0</v>
      </c>
      <c r="AT237" s="43">
        <f t="shared" si="47"/>
        <v>0</v>
      </c>
      <c r="AU237" s="43">
        <f t="shared" si="47"/>
        <v>0</v>
      </c>
      <c r="AV237" s="43">
        <f t="shared" si="47"/>
        <v>1811441.42</v>
      </c>
      <c r="AW237" s="43">
        <f t="shared" si="47"/>
        <v>0</v>
      </c>
      <c r="AX237" s="43">
        <f t="shared" si="47"/>
        <v>0</v>
      </c>
      <c r="AY237" s="43">
        <f t="shared" si="47"/>
        <v>0</v>
      </c>
      <c r="AZ237" s="43">
        <f t="shared" si="47"/>
        <v>0</v>
      </c>
      <c r="BA237" s="43">
        <f t="shared" si="47"/>
        <v>0</v>
      </c>
      <c r="BB237" s="43">
        <f t="shared" si="47"/>
        <v>0</v>
      </c>
      <c r="BC237" s="10"/>
      <c r="BD237" s="10"/>
      <c r="BE237" s="10"/>
    </row>
    <row r="238" spans="1:60" ht="101.25" customHeight="1" x14ac:dyDescent="0.25">
      <c r="A238" s="157" t="s">
        <v>34</v>
      </c>
      <c r="B238" s="16" t="s">
        <v>42</v>
      </c>
      <c r="C238" s="16" t="s">
        <v>43</v>
      </c>
      <c r="D238" s="16"/>
      <c r="E238" s="16"/>
      <c r="F238" s="16"/>
      <c r="G238" s="176"/>
      <c r="H238" s="155"/>
      <c r="I238" s="18" t="s">
        <v>1121</v>
      </c>
      <c r="J238" s="18"/>
      <c r="K238" s="67"/>
      <c r="L238" s="70"/>
      <c r="M238" s="17"/>
      <c r="N238" s="17"/>
      <c r="O238" s="43">
        <f t="shared" si="38"/>
        <v>4642811440.9200001</v>
      </c>
      <c r="P238" s="43">
        <f>+P239</f>
        <v>4191000000</v>
      </c>
      <c r="Q238" s="43">
        <f t="shared" si="47"/>
        <v>0</v>
      </c>
      <c r="R238" s="43">
        <f t="shared" si="47"/>
        <v>0</v>
      </c>
      <c r="S238" s="43">
        <f t="shared" si="47"/>
        <v>0</v>
      </c>
      <c r="T238" s="43">
        <f t="shared" si="47"/>
        <v>0</v>
      </c>
      <c r="U238" s="43">
        <f t="shared" si="47"/>
        <v>0</v>
      </c>
      <c r="V238" s="43">
        <f t="shared" si="47"/>
        <v>0</v>
      </c>
      <c r="W238" s="43">
        <f t="shared" si="47"/>
        <v>0</v>
      </c>
      <c r="X238" s="43">
        <f t="shared" si="47"/>
        <v>0</v>
      </c>
      <c r="Y238" s="43">
        <f t="shared" si="47"/>
        <v>0</v>
      </c>
      <c r="Z238" s="43">
        <f t="shared" si="47"/>
        <v>0</v>
      </c>
      <c r="AA238" s="43">
        <f t="shared" si="47"/>
        <v>0</v>
      </c>
      <c r="AB238" s="43">
        <f t="shared" si="47"/>
        <v>0</v>
      </c>
      <c r="AC238" s="43">
        <f t="shared" si="47"/>
        <v>0</v>
      </c>
      <c r="AD238" s="43">
        <f t="shared" si="47"/>
        <v>0</v>
      </c>
      <c r="AE238" s="43">
        <f t="shared" si="47"/>
        <v>0</v>
      </c>
      <c r="AF238" s="43">
        <f t="shared" si="47"/>
        <v>0</v>
      </c>
      <c r="AG238" s="43">
        <f t="shared" si="47"/>
        <v>0</v>
      </c>
      <c r="AH238" s="43">
        <f t="shared" si="47"/>
        <v>0</v>
      </c>
      <c r="AI238" s="43">
        <f t="shared" si="47"/>
        <v>449999999.5</v>
      </c>
      <c r="AJ238" s="43">
        <f t="shared" si="47"/>
        <v>0</v>
      </c>
      <c r="AK238" s="43">
        <f t="shared" si="47"/>
        <v>0</v>
      </c>
      <c r="AL238" s="43">
        <f t="shared" si="47"/>
        <v>0</v>
      </c>
      <c r="AM238" s="43">
        <f t="shared" si="47"/>
        <v>0</v>
      </c>
      <c r="AN238" s="43">
        <f t="shared" si="47"/>
        <v>0</v>
      </c>
      <c r="AO238" s="43">
        <f t="shared" si="47"/>
        <v>0</v>
      </c>
      <c r="AP238" s="43">
        <f t="shared" si="47"/>
        <v>0</v>
      </c>
      <c r="AQ238" s="43">
        <f t="shared" si="47"/>
        <v>0</v>
      </c>
      <c r="AR238" s="43">
        <f t="shared" si="47"/>
        <v>0</v>
      </c>
      <c r="AS238" s="43">
        <f t="shared" si="47"/>
        <v>0</v>
      </c>
      <c r="AT238" s="43">
        <f t="shared" si="47"/>
        <v>0</v>
      </c>
      <c r="AU238" s="43">
        <f t="shared" si="47"/>
        <v>0</v>
      </c>
      <c r="AV238" s="43">
        <f t="shared" si="47"/>
        <v>1811441.42</v>
      </c>
      <c r="AW238" s="43">
        <f t="shared" si="47"/>
        <v>0</v>
      </c>
      <c r="AX238" s="43">
        <f t="shared" si="47"/>
        <v>0</v>
      </c>
      <c r="AY238" s="43">
        <f t="shared" si="47"/>
        <v>0</v>
      </c>
      <c r="AZ238" s="43">
        <f t="shared" si="47"/>
        <v>0</v>
      </c>
      <c r="BA238" s="43">
        <f t="shared" si="47"/>
        <v>0</v>
      </c>
      <c r="BB238" s="43">
        <f t="shared" si="47"/>
        <v>0</v>
      </c>
      <c r="BC238" s="10"/>
      <c r="BD238" s="10"/>
      <c r="BE238" s="10"/>
    </row>
    <row r="239" spans="1:60" ht="12.75" customHeight="1" x14ac:dyDescent="0.25">
      <c r="A239" s="157" t="s">
        <v>34</v>
      </c>
      <c r="B239" s="16" t="s">
        <v>42</v>
      </c>
      <c r="C239" s="16" t="s">
        <v>43</v>
      </c>
      <c r="D239" s="16" t="s">
        <v>131</v>
      </c>
      <c r="E239" s="16"/>
      <c r="F239" s="16"/>
      <c r="G239" s="176"/>
      <c r="H239" s="18"/>
      <c r="I239" s="18" t="s">
        <v>132</v>
      </c>
      <c r="J239" s="18"/>
      <c r="K239" s="67"/>
      <c r="L239" s="67"/>
      <c r="M239" s="18"/>
      <c r="N239" s="18"/>
      <c r="O239" s="43">
        <f t="shared" si="38"/>
        <v>4642811440.9200001</v>
      </c>
      <c r="P239" s="43">
        <f>+P240</f>
        <v>4191000000</v>
      </c>
      <c r="Q239" s="43">
        <f t="shared" si="47"/>
        <v>0</v>
      </c>
      <c r="R239" s="43">
        <f t="shared" si="47"/>
        <v>0</v>
      </c>
      <c r="S239" s="43">
        <f t="shared" si="47"/>
        <v>0</v>
      </c>
      <c r="T239" s="43">
        <f t="shared" si="47"/>
        <v>0</v>
      </c>
      <c r="U239" s="43">
        <f t="shared" si="47"/>
        <v>0</v>
      </c>
      <c r="V239" s="43">
        <f t="shared" si="47"/>
        <v>0</v>
      </c>
      <c r="W239" s="43">
        <f t="shared" si="47"/>
        <v>0</v>
      </c>
      <c r="X239" s="43">
        <f t="shared" si="47"/>
        <v>0</v>
      </c>
      <c r="Y239" s="43">
        <f t="shared" si="47"/>
        <v>0</v>
      </c>
      <c r="Z239" s="43">
        <f t="shared" si="47"/>
        <v>0</v>
      </c>
      <c r="AA239" s="43">
        <f t="shared" si="47"/>
        <v>0</v>
      </c>
      <c r="AB239" s="43">
        <f t="shared" si="47"/>
        <v>0</v>
      </c>
      <c r="AC239" s="43">
        <f t="shared" si="47"/>
        <v>0</v>
      </c>
      <c r="AD239" s="43">
        <f t="shared" si="47"/>
        <v>0</v>
      </c>
      <c r="AE239" s="43">
        <f t="shared" si="47"/>
        <v>0</v>
      </c>
      <c r="AF239" s="43">
        <f t="shared" si="47"/>
        <v>0</v>
      </c>
      <c r="AG239" s="43">
        <f t="shared" si="47"/>
        <v>0</v>
      </c>
      <c r="AH239" s="43">
        <f t="shared" si="47"/>
        <v>0</v>
      </c>
      <c r="AI239" s="43">
        <f t="shared" si="47"/>
        <v>449999999.5</v>
      </c>
      <c r="AJ239" s="43">
        <f t="shared" si="47"/>
        <v>0</v>
      </c>
      <c r="AK239" s="43">
        <f t="shared" si="47"/>
        <v>0</v>
      </c>
      <c r="AL239" s="43">
        <f t="shared" si="47"/>
        <v>0</v>
      </c>
      <c r="AM239" s="43">
        <f t="shared" si="47"/>
        <v>0</v>
      </c>
      <c r="AN239" s="43">
        <f t="shared" si="47"/>
        <v>0</v>
      </c>
      <c r="AO239" s="43">
        <f t="shared" si="47"/>
        <v>0</v>
      </c>
      <c r="AP239" s="43">
        <f t="shared" si="47"/>
        <v>0</v>
      </c>
      <c r="AQ239" s="43">
        <f t="shared" si="47"/>
        <v>0</v>
      </c>
      <c r="AR239" s="43">
        <f t="shared" si="47"/>
        <v>0</v>
      </c>
      <c r="AS239" s="43">
        <f t="shared" si="47"/>
        <v>0</v>
      </c>
      <c r="AT239" s="43">
        <f t="shared" si="47"/>
        <v>0</v>
      </c>
      <c r="AU239" s="43">
        <f t="shared" si="47"/>
        <v>0</v>
      </c>
      <c r="AV239" s="43">
        <f t="shared" si="47"/>
        <v>1811441.42</v>
      </c>
      <c r="AW239" s="43">
        <f t="shared" si="47"/>
        <v>0</v>
      </c>
      <c r="AX239" s="43">
        <f t="shared" si="47"/>
        <v>0</v>
      </c>
      <c r="AY239" s="43">
        <f t="shared" si="47"/>
        <v>0</v>
      </c>
      <c r="AZ239" s="43">
        <f t="shared" si="47"/>
        <v>0</v>
      </c>
      <c r="BA239" s="43">
        <f t="shared" si="47"/>
        <v>0</v>
      </c>
      <c r="BB239" s="43">
        <f t="shared" si="47"/>
        <v>0</v>
      </c>
      <c r="BC239" s="10"/>
      <c r="BD239" s="10"/>
      <c r="BE239" s="10"/>
    </row>
    <row r="240" spans="1:60" ht="12.75" customHeight="1" x14ac:dyDescent="0.25">
      <c r="A240" s="157" t="s">
        <v>34</v>
      </c>
      <c r="B240" s="16" t="s">
        <v>42</v>
      </c>
      <c r="C240" s="16" t="s">
        <v>43</v>
      </c>
      <c r="D240" s="16" t="s">
        <v>131</v>
      </c>
      <c r="E240" s="16" t="s">
        <v>133</v>
      </c>
      <c r="F240" s="16"/>
      <c r="G240" s="173"/>
      <c r="H240" s="18"/>
      <c r="I240" s="18" t="s">
        <v>134</v>
      </c>
      <c r="J240" s="18"/>
      <c r="K240" s="67"/>
      <c r="L240" s="67"/>
      <c r="M240" s="18"/>
      <c r="N240" s="18"/>
      <c r="O240" s="43">
        <f t="shared" si="38"/>
        <v>4642811440.9200001</v>
      </c>
      <c r="P240" s="43">
        <f>+P241+P243+P245+P247+P249+P251+P259+P262+P264</f>
        <v>4191000000</v>
      </c>
      <c r="Q240" s="43">
        <f t="shared" ref="Q240:BB240" si="48">+Q241+Q243+Q245+Q247+Q249+Q251+Q259+Q262+Q264</f>
        <v>0</v>
      </c>
      <c r="R240" s="43">
        <f t="shared" si="48"/>
        <v>0</v>
      </c>
      <c r="S240" s="43">
        <f t="shared" si="48"/>
        <v>0</v>
      </c>
      <c r="T240" s="43">
        <f t="shared" si="48"/>
        <v>0</v>
      </c>
      <c r="U240" s="43">
        <f t="shared" si="48"/>
        <v>0</v>
      </c>
      <c r="V240" s="43">
        <f t="shared" si="48"/>
        <v>0</v>
      </c>
      <c r="W240" s="43">
        <f t="shared" si="48"/>
        <v>0</v>
      </c>
      <c r="X240" s="43">
        <f t="shared" si="48"/>
        <v>0</v>
      </c>
      <c r="Y240" s="43">
        <f t="shared" si="48"/>
        <v>0</v>
      </c>
      <c r="Z240" s="43">
        <f t="shared" si="48"/>
        <v>0</v>
      </c>
      <c r="AA240" s="43">
        <f t="shared" si="48"/>
        <v>0</v>
      </c>
      <c r="AB240" s="43">
        <f t="shared" si="48"/>
        <v>0</v>
      </c>
      <c r="AC240" s="43">
        <f t="shared" si="48"/>
        <v>0</v>
      </c>
      <c r="AD240" s="43">
        <f t="shared" si="48"/>
        <v>0</v>
      </c>
      <c r="AE240" s="43">
        <f t="shared" si="48"/>
        <v>0</v>
      </c>
      <c r="AF240" s="43">
        <f t="shared" si="48"/>
        <v>0</v>
      </c>
      <c r="AG240" s="43">
        <f t="shared" si="48"/>
        <v>0</v>
      </c>
      <c r="AH240" s="43">
        <f t="shared" si="48"/>
        <v>0</v>
      </c>
      <c r="AI240" s="43">
        <f t="shared" si="48"/>
        <v>449999999.5</v>
      </c>
      <c r="AJ240" s="43">
        <f t="shared" si="48"/>
        <v>0</v>
      </c>
      <c r="AK240" s="43">
        <f t="shared" si="48"/>
        <v>0</v>
      </c>
      <c r="AL240" s="43">
        <f t="shared" si="48"/>
        <v>0</v>
      </c>
      <c r="AM240" s="43">
        <f t="shared" si="48"/>
        <v>0</v>
      </c>
      <c r="AN240" s="43">
        <f t="shared" si="48"/>
        <v>0</v>
      </c>
      <c r="AO240" s="43">
        <f t="shared" si="48"/>
        <v>0</v>
      </c>
      <c r="AP240" s="43">
        <f t="shared" si="48"/>
        <v>0</v>
      </c>
      <c r="AQ240" s="43">
        <f t="shared" si="48"/>
        <v>0</v>
      </c>
      <c r="AR240" s="43">
        <f t="shared" si="48"/>
        <v>0</v>
      </c>
      <c r="AS240" s="43">
        <f t="shared" si="48"/>
        <v>0</v>
      </c>
      <c r="AT240" s="43">
        <f t="shared" si="48"/>
        <v>0</v>
      </c>
      <c r="AU240" s="43">
        <f t="shared" si="48"/>
        <v>0</v>
      </c>
      <c r="AV240" s="43">
        <f t="shared" si="48"/>
        <v>1811441.42</v>
      </c>
      <c r="AW240" s="43">
        <f t="shared" si="48"/>
        <v>0</v>
      </c>
      <c r="AX240" s="43">
        <f t="shared" si="48"/>
        <v>0</v>
      </c>
      <c r="AY240" s="43">
        <f t="shared" si="48"/>
        <v>0</v>
      </c>
      <c r="AZ240" s="43">
        <f t="shared" si="48"/>
        <v>0</v>
      </c>
      <c r="BA240" s="43">
        <f t="shared" si="48"/>
        <v>0</v>
      </c>
      <c r="BB240" s="43">
        <f t="shared" si="48"/>
        <v>0</v>
      </c>
      <c r="BC240" s="10"/>
      <c r="BD240" s="10"/>
      <c r="BE240" s="10"/>
    </row>
    <row r="241" spans="1:60" ht="33.75" customHeight="1" x14ac:dyDescent="0.25">
      <c r="A241" s="157" t="s">
        <v>34</v>
      </c>
      <c r="B241" s="16" t="s">
        <v>42</v>
      </c>
      <c r="C241" s="16" t="s">
        <v>43</v>
      </c>
      <c r="D241" s="16" t="s">
        <v>131</v>
      </c>
      <c r="E241" s="16" t="s">
        <v>133</v>
      </c>
      <c r="F241" s="294" t="s">
        <v>1158</v>
      </c>
      <c r="G241" s="54" t="s">
        <v>135</v>
      </c>
      <c r="H241" s="17" t="s">
        <v>136</v>
      </c>
      <c r="I241" s="146" t="s">
        <v>688</v>
      </c>
      <c r="J241" s="18"/>
      <c r="K241" s="67"/>
      <c r="L241" s="70"/>
      <c r="M241" s="17"/>
      <c r="N241" s="60">
        <v>150000000</v>
      </c>
      <c r="O241" s="43">
        <f t="shared" si="38"/>
        <v>150000000</v>
      </c>
      <c r="P241" s="44">
        <v>0</v>
      </c>
      <c r="Q241" s="44">
        <v>0</v>
      </c>
      <c r="R241" s="44"/>
      <c r="S241" s="44">
        <v>0</v>
      </c>
      <c r="T241" s="44">
        <v>0</v>
      </c>
      <c r="U241" s="44">
        <v>0</v>
      </c>
      <c r="V241" s="44">
        <v>0</v>
      </c>
      <c r="W241" s="44">
        <v>0</v>
      </c>
      <c r="X241" s="44">
        <v>0</v>
      </c>
      <c r="Y241" s="44"/>
      <c r="Z241" s="44">
        <v>0</v>
      </c>
      <c r="AA241" s="44"/>
      <c r="AB241" s="44">
        <v>0</v>
      </c>
      <c r="AC241" s="44">
        <v>0</v>
      </c>
      <c r="AD241" s="44">
        <v>0</v>
      </c>
      <c r="AE241" s="44"/>
      <c r="AF241" s="44">
        <v>0</v>
      </c>
      <c r="AG241" s="44">
        <v>0</v>
      </c>
      <c r="AH241" s="44">
        <v>0</v>
      </c>
      <c r="AI241" s="44">
        <v>150000000</v>
      </c>
      <c r="AJ241" s="44">
        <v>0</v>
      </c>
      <c r="AK241" s="44">
        <v>0</v>
      </c>
      <c r="AL241" s="44">
        <v>0</v>
      </c>
      <c r="AM241" s="44">
        <v>0</v>
      </c>
      <c r="AN241" s="44">
        <v>0</v>
      </c>
      <c r="AO241" s="44">
        <v>0</v>
      </c>
      <c r="AP241" s="44">
        <v>0</v>
      </c>
      <c r="AQ241" s="44">
        <v>0</v>
      </c>
      <c r="AR241" s="44">
        <v>0</v>
      </c>
      <c r="AS241" s="44">
        <v>0</v>
      </c>
      <c r="AT241" s="44">
        <v>0</v>
      </c>
      <c r="AU241" s="44">
        <v>0</v>
      </c>
      <c r="AV241" s="44"/>
      <c r="AW241" s="44"/>
      <c r="AX241" s="44">
        <v>0</v>
      </c>
      <c r="AY241" s="44"/>
      <c r="AZ241" s="44">
        <v>0</v>
      </c>
      <c r="BA241" s="44"/>
      <c r="BB241" s="44"/>
      <c r="BC241" s="10"/>
      <c r="BD241" s="10"/>
      <c r="BE241" s="10"/>
      <c r="BH241" s="129">
        <f>+N241-O241</f>
        <v>0</v>
      </c>
    </row>
    <row r="242" spans="1:60" ht="12.75" customHeight="1" x14ac:dyDescent="0.25">
      <c r="A242" s="157"/>
      <c r="B242" s="16"/>
      <c r="C242" s="16"/>
      <c r="D242" s="16"/>
      <c r="E242" s="16"/>
      <c r="F242" s="16"/>
      <c r="G242" s="54"/>
      <c r="H242" s="17"/>
      <c r="I242" s="146"/>
      <c r="J242" s="18"/>
      <c r="K242" s="69" t="s">
        <v>922</v>
      </c>
      <c r="L242" s="72">
        <v>150000000</v>
      </c>
      <c r="M242" s="17"/>
      <c r="N242" s="17"/>
      <c r="O242" s="43">
        <f t="shared" si="38"/>
        <v>0</v>
      </c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10"/>
      <c r="BD242" s="10"/>
      <c r="BE242" s="10"/>
    </row>
    <row r="243" spans="1:60" ht="33.75" customHeight="1" x14ac:dyDescent="0.25">
      <c r="A243" s="157" t="s">
        <v>34</v>
      </c>
      <c r="B243" s="16" t="s">
        <v>42</v>
      </c>
      <c r="C243" s="16" t="s">
        <v>43</v>
      </c>
      <c r="D243" s="16" t="s">
        <v>131</v>
      </c>
      <c r="E243" s="16" t="s">
        <v>133</v>
      </c>
      <c r="F243" s="294" t="s">
        <v>1268</v>
      </c>
      <c r="G243" s="54" t="s">
        <v>137</v>
      </c>
      <c r="H243" s="17" t="s">
        <v>138</v>
      </c>
      <c r="I243" s="146" t="s">
        <v>739</v>
      </c>
      <c r="J243" s="18"/>
      <c r="K243" s="67"/>
      <c r="L243" s="70"/>
      <c r="M243" s="17"/>
      <c r="N243" s="60">
        <v>2000000000</v>
      </c>
      <c r="O243" s="43">
        <f t="shared" si="38"/>
        <v>2000000000</v>
      </c>
      <c r="P243" s="44">
        <v>2000000000</v>
      </c>
      <c r="Q243" s="44">
        <v>0</v>
      </c>
      <c r="R243" s="44"/>
      <c r="S243" s="44">
        <v>0</v>
      </c>
      <c r="T243" s="44">
        <v>0</v>
      </c>
      <c r="U243" s="44">
        <v>0</v>
      </c>
      <c r="V243" s="44">
        <v>0</v>
      </c>
      <c r="W243" s="44">
        <v>0</v>
      </c>
      <c r="X243" s="44">
        <v>0</v>
      </c>
      <c r="Y243" s="44"/>
      <c r="Z243" s="44">
        <v>0</v>
      </c>
      <c r="AA243" s="44"/>
      <c r="AB243" s="44">
        <v>0</v>
      </c>
      <c r="AC243" s="44">
        <v>0</v>
      </c>
      <c r="AD243" s="44">
        <v>0</v>
      </c>
      <c r="AE243" s="44"/>
      <c r="AF243" s="44">
        <v>0</v>
      </c>
      <c r="AG243" s="44">
        <v>0</v>
      </c>
      <c r="AH243" s="44">
        <v>0</v>
      </c>
      <c r="AI243" s="44">
        <v>0</v>
      </c>
      <c r="AJ243" s="44">
        <v>0</v>
      </c>
      <c r="AK243" s="44">
        <v>0</v>
      </c>
      <c r="AL243" s="44">
        <v>0</v>
      </c>
      <c r="AM243" s="44">
        <v>0</v>
      </c>
      <c r="AN243" s="44">
        <v>0</v>
      </c>
      <c r="AO243" s="44">
        <v>0</v>
      </c>
      <c r="AP243" s="44">
        <v>0</v>
      </c>
      <c r="AQ243" s="44">
        <v>0</v>
      </c>
      <c r="AR243" s="44">
        <v>0</v>
      </c>
      <c r="AS243" s="44">
        <v>0</v>
      </c>
      <c r="AT243" s="44">
        <v>0</v>
      </c>
      <c r="AU243" s="44">
        <v>0</v>
      </c>
      <c r="AV243" s="44"/>
      <c r="AW243" s="44"/>
      <c r="AX243" s="44">
        <v>0</v>
      </c>
      <c r="AY243" s="44"/>
      <c r="AZ243" s="44">
        <v>0</v>
      </c>
      <c r="BA243" s="44"/>
      <c r="BB243" s="44"/>
      <c r="BC243" s="10"/>
      <c r="BD243" s="10"/>
      <c r="BE243" s="10"/>
      <c r="BH243" s="129">
        <f>+N243-O243</f>
        <v>0</v>
      </c>
    </row>
    <row r="244" spans="1:60" ht="56.25" customHeight="1" x14ac:dyDescent="0.25">
      <c r="A244" s="157"/>
      <c r="B244" s="16"/>
      <c r="C244" s="16"/>
      <c r="D244" s="16"/>
      <c r="E244" s="16"/>
      <c r="F244" s="16"/>
      <c r="G244" s="54"/>
      <c r="H244" s="211"/>
      <c r="I244" s="146"/>
      <c r="J244" s="18"/>
      <c r="K244" s="100" t="s">
        <v>1067</v>
      </c>
      <c r="L244" s="71">
        <v>2000000000</v>
      </c>
      <c r="M244" s="17"/>
      <c r="N244" s="17"/>
      <c r="O244" s="43">
        <f t="shared" si="38"/>
        <v>0</v>
      </c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10"/>
      <c r="BD244" s="10"/>
      <c r="BE244" s="10"/>
    </row>
    <row r="245" spans="1:60" ht="33.75" customHeight="1" x14ac:dyDescent="0.25">
      <c r="A245" s="157" t="s">
        <v>34</v>
      </c>
      <c r="B245" s="16" t="s">
        <v>42</v>
      </c>
      <c r="C245" s="16" t="s">
        <v>43</v>
      </c>
      <c r="D245" s="16" t="s">
        <v>131</v>
      </c>
      <c r="E245" s="16" t="s">
        <v>133</v>
      </c>
      <c r="F245" s="294" t="s">
        <v>1269</v>
      </c>
      <c r="G245" s="54" t="s">
        <v>137</v>
      </c>
      <c r="H245" s="17" t="s">
        <v>138</v>
      </c>
      <c r="I245" s="146" t="s">
        <v>741</v>
      </c>
      <c r="J245" s="18"/>
      <c r="K245" s="70"/>
      <c r="L245" s="70"/>
      <c r="M245" s="17"/>
      <c r="N245" s="60">
        <v>1100000000</v>
      </c>
      <c r="O245" s="43">
        <f t="shared" si="38"/>
        <v>1100000000</v>
      </c>
      <c r="P245" s="44">
        <v>1100000000</v>
      </c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10"/>
      <c r="BD245" s="10"/>
      <c r="BE245" s="10"/>
      <c r="BH245" s="129">
        <f>+N245-O245</f>
        <v>0</v>
      </c>
    </row>
    <row r="246" spans="1:60" ht="51" customHeight="1" x14ac:dyDescent="0.25">
      <c r="A246" s="157"/>
      <c r="B246" s="16"/>
      <c r="C246" s="16"/>
      <c r="D246" s="16"/>
      <c r="E246" s="16"/>
      <c r="F246" s="16"/>
      <c r="G246" s="54"/>
      <c r="H246" s="211"/>
      <c r="I246" s="146"/>
      <c r="J246" s="18"/>
      <c r="K246" s="100" t="s">
        <v>1067</v>
      </c>
      <c r="L246" s="71">
        <v>1100000000</v>
      </c>
      <c r="M246" s="17"/>
      <c r="N246" s="17"/>
      <c r="O246" s="43">
        <f t="shared" si="38"/>
        <v>0</v>
      </c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10"/>
      <c r="BD246" s="10"/>
      <c r="BE246" s="10"/>
    </row>
    <row r="247" spans="1:60" ht="33.75" customHeight="1" x14ac:dyDescent="0.25">
      <c r="A247" s="157" t="s">
        <v>34</v>
      </c>
      <c r="B247" s="16" t="s">
        <v>42</v>
      </c>
      <c r="C247" s="16" t="s">
        <v>43</v>
      </c>
      <c r="D247" s="16" t="s">
        <v>131</v>
      </c>
      <c r="E247" s="16" t="s">
        <v>133</v>
      </c>
      <c r="F247" s="294" t="s">
        <v>1270</v>
      </c>
      <c r="G247" s="54" t="s">
        <v>137</v>
      </c>
      <c r="H247" s="17" t="s">
        <v>138</v>
      </c>
      <c r="I247" s="146" t="s">
        <v>740</v>
      </c>
      <c r="J247" s="18"/>
      <c r="K247" s="70"/>
      <c r="L247" s="70"/>
      <c r="M247" s="17"/>
      <c r="N247" s="60">
        <v>1000000000</v>
      </c>
      <c r="O247" s="43">
        <f t="shared" si="38"/>
        <v>1000000000</v>
      </c>
      <c r="P247" s="44">
        <v>1000000000</v>
      </c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10"/>
      <c r="BD247" s="10"/>
      <c r="BE247" s="10"/>
      <c r="BH247" s="129">
        <f>+N247-O247</f>
        <v>0</v>
      </c>
    </row>
    <row r="248" spans="1:60" ht="46.5" customHeight="1" x14ac:dyDescent="0.25">
      <c r="A248" s="157"/>
      <c r="B248" s="16"/>
      <c r="C248" s="16"/>
      <c r="D248" s="16"/>
      <c r="E248" s="16"/>
      <c r="F248" s="16"/>
      <c r="G248" s="54"/>
      <c r="H248" s="211"/>
      <c r="I248" s="146"/>
      <c r="J248" s="18"/>
      <c r="K248" s="100" t="s">
        <v>1067</v>
      </c>
      <c r="L248" s="71">
        <v>1000000000</v>
      </c>
      <c r="M248" s="17"/>
      <c r="N248" s="17"/>
      <c r="O248" s="43">
        <f t="shared" si="38"/>
        <v>0</v>
      </c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10"/>
      <c r="BD248" s="10"/>
      <c r="BE248" s="10"/>
    </row>
    <row r="249" spans="1:60" ht="45" customHeight="1" x14ac:dyDescent="0.25">
      <c r="A249" s="157" t="s">
        <v>34</v>
      </c>
      <c r="B249" s="16" t="s">
        <v>42</v>
      </c>
      <c r="C249" s="16" t="s">
        <v>43</v>
      </c>
      <c r="D249" s="16" t="s">
        <v>131</v>
      </c>
      <c r="E249" s="16" t="s">
        <v>133</v>
      </c>
      <c r="F249" s="294" t="s">
        <v>1159</v>
      </c>
      <c r="G249" s="54" t="s">
        <v>139</v>
      </c>
      <c r="H249" s="17" t="s">
        <v>140</v>
      </c>
      <c r="I249" s="146" t="s">
        <v>689</v>
      </c>
      <c r="J249" s="18"/>
      <c r="K249" s="67"/>
      <c r="L249" s="70"/>
      <c r="M249" s="17"/>
      <c r="N249" s="60">
        <v>65000000</v>
      </c>
      <c r="O249" s="43">
        <f t="shared" si="38"/>
        <v>65000000</v>
      </c>
      <c r="P249" s="44">
        <v>0</v>
      </c>
      <c r="Q249" s="44">
        <v>0</v>
      </c>
      <c r="R249" s="44"/>
      <c r="S249" s="44">
        <v>0</v>
      </c>
      <c r="T249" s="44">
        <v>0</v>
      </c>
      <c r="U249" s="44">
        <v>0</v>
      </c>
      <c r="V249" s="44">
        <v>0</v>
      </c>
      <c r="W249" s="44">
        <v>0</v>
      </c>
      <c r="X249" s="44">
        <v>0</v>
      </c>
      <c r="Y249" s="44"/>
      <c r="Z249" s="44">
        <v>0</v>
      </c>
      <c r="AA249" s="44"/>
      <c r="AB249" s="44">
        <v>0</v>
      </c>
      <c r="AC249" s="44">
        <v>0</v>
      </c>
      <c r="AD249" s="44">
        <v>0</v>
      </c>
      <c r="AE249" s="44"/>
      <c r="AF249" s="44">
        <v>0</v>
      </c>
      <c r="AG249" s="44">
        <v>0</v>
      </c>
      <c r="AH249" s="44">
        <v>0</v>
      </c>
      <c r="AI249" s="44">
        <v>65000000</v>
      </c>
      <c r="AJ249" s="44">
        <v>0</v>
      </c>
      <c r="AK249" s="44">
        <v>0</v>
      </c>
      <c r="AL249" s="44">
        <v>0</v>
      </c>
      <c r="AM249" s="44">
        <v>0</v>
      </c>
      <c r="AN249" s="44">
        <v>0</v>
      </c>
      <c r="AO249" s="44">
        <v>0</v>
      </c>
      <c r="AP249" s="44">
        <v>0</v>
      </c>
      <c r="AQ249" s="44">
        <v>0</v>
      </c>
      <c r="AR249" s="44">
        <v>0</v>
      </c>
      <c r="AS249" s="44">
        <v>0</v>
      </c>
      <c r="AT249" s="44">
        <v>0</v>
      </c>
      <c r="AU249" s="44">
        <v>0</v>
      </c>
      <c r="AV249" s="44"/>
      <c r="AW249" s="44"/>
      <c r="AX249" s="44">
        <v>0</v>
      </c>
      <c r="AY249" s="44"/>
      <c r="AZ249" s="44">
        <v>0</v>
      </c>
      <c r="BA249" s="44"/>
      <c r="BB249" s="44"/>
      <c r="BC249" s="10"/>
      <c r="BD249" s="10"/>
      <c r="BE249" s="10"/>
      <c r="BH249" s="129">
        <f>+N249-O249</f>
        <v>0</v>
      </c>
    </row>
    <row r="250" spans="1:60" ht="12.75" customHeight="1" x14ac:dyDescent="0.25">
      <c r="A250" s="157"/>
      <c r="B250" s="16"/>
      <c r="C250" s="16"/>
      <c r="D250" s="16"/>
      <c r="E250" s="16"/>
      <c r="F250" s="16"/>
      <c r="G250" s="54"/>
      <c r="H250" s="211"/>
      <c r="I250" s="146"/>
      <c r="J250" s="18"/>
      <c r="K250" s="69" t="s">
        <v>922</v>
      </c>
      <c r="L250" s="72">
        <v>65000000</v>
      </c>
      <c r="M250" s="17"/>
      <c r="N250" s="17"/>
      <c r="O250" s="43">
        <f t="shared" si="38"/>
        <v>0</v>
      </c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10"/>
      <c r="BD250" s="10"/>
      <c r="BE250" s="10"/>
    </row>
    <row r="251" spans="1:60" ht="22.5" customHeight="1" x14ac:dyDescent="0.25">
      <c r="A251" s="157" t="s">
        <v>34</v>
      </c>
      <c r="B251" s="16" t="s">
        <v>42</v>
      </c>
      <c r="C251" s="16" t="s">
        <v>43</v>
      </c>
      <c r="D251" s="16" t="s">
        <v>131</v>
      </c>
      <c r="E251" s="16" t="s">
        <v>133</v>
      </c>
      <c r="F251" s="294" t="s">
        <v>1160</v>
      </c>
      <c r="G251" s="54" t="s">
        <v>139</v>
      </c>
      <c r="H251" s="17" t="s">
        <v>140</v>
      </c>
      <c r="I251" s="146" t="s">
        <v>690</v>
      </c>
      <c r="J251" s="18"/>
      <c r="K251" s="67"/>
      <c r="L251" s="70"/>
      <c r="M251" s="17"/>
      <c r="N251" s="60">
        <f>+SUM(L253:L258)</f>
        <v>175999999.5</v>
      </c>
      <c r="O251" s="43">
        <f t="shared" si="38"/>
        <v>175999999.5</v>
      </c>
      <c r="P251" s="44">
        <v>91000000</v>
      </c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>
        <v>84999999.5</v>
      </c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10"/>
      <c r="BD251" s="10"/>
      <c r="BE251" s="10"/>
      <c r="BH251" s="129">
        <f>+N251-O251</f>
        <v>0</v>
      </c>
    </row>
    <row r="252" spans="1:60" ht="12.75" customHeight="1" x14ac:dyDescent="0.25">
      <c r="A252" s="157"/>
      <c r="B252" s="16"/>
      <c r="C252" s="16"/>
      <c r="D252" s="16"/>
      <c r="E252" s="16"/>
      <c r="F252" s="16"/>
      <c r="G252" s="54"/>
      <c r="H252" s="211"/>
      <c r="I252" s="146"/>
      <c r="J252" s="18"/>
      <c r="K252" s="67"/>
      <c r="L252" s="70"/>
      <c r="M252" s="17"/>
      <c r="N252" s="60"/>
      <c r="O252" s="43">
        <f t="shared" si="38"/>
        <v>0</v>
      </c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10"/>
      <c r="BD252" s="10"/>
      <c r="BE252" s="10"/>
    </row>
    <row r="253" spans="1:60" ht="12.75" customHeight="1" x14ac:dyDescent="0.25">
      <c r="A253" s="157"/>
      <c r="B253" s="16"/>
      <c r="C253" s="16"/>
      <c r="D253" s="16"/>
      <c r="E253" s="16"/>
      <c r="F253" s="16"/>
      <c r="G253" s="54"/>
      <c r="H253" s="211"/>
      <c r="I253" s="146"/>
      <c r="J253" s="18"/>
      <c r="K253" s="70" t="s">
        <v>922</v>
      </c>
      <c r="L253" s="72">
        <v>17021311.66</v>
      </c>
      <c r="M253" s="61"/>
      <c r="N253" s="60"/>
      <c r="O253" s="43">
        <f t="shared" si="38"/>
        <v>0</v>
      </c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10"/>
      <c r="BD253" s="10"/>
      <c r="BE253" s="10"/>
    </row>
    <row r="254" spans="1:60" ht="12.75" customHeight="1" x14ac:dyDescent="0.25">
      <c r="A254" s="157"/>
      <c r="B254" s="16"/>
      <c r="C254" s="16"/>
      <c r="D254" s="16"/>
      <c r="E254" s="16"/>
      <c r="F254" s="16"/>
      <c r="G254" s="54"/>
      <c r="H254" s="211"/>
      <c r="I254" s="146"/>
      <c r="J254" s="18"/>
      <c r="K254" s="70" t="s">
        <v>924</v>
      </c>
      <c r="L254" s="72">
        <v>18091843.239999998</v>
      </c>
      <c r="M254" s="17"/>
      <c r="N254" s="60"/>
      <c r="O254" s="43">
        <f t="shared" si="38"/>
        <v>0</v>
      </c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10"/>
      <c r="BD254" s="10"/>
      <c r="BE254" s="10"/>
    </row>
    <row r="255" spans="1:60" ht="38.25" customHeight="1" x14ac:dyDescent="0.25">
      <c r="A255" s="157"/>
      <c r="B255" s="16"/>
      <c r="C255" s="16"/>
      <c r="D255" s="16"/>
      <c r="E255" s="16"/>
      <c r="F255" s="16"/>
      <c r="G255" s="54"/>
      <c r="H255" s="211"/>
      <c r="I255" s="146"/>
      <c r="J255" s="18"/>
      <c r="K255" s="101" t="s">
        <v>1014</v>
      </c>
      <c r="L255" s="72">
        <v>104.14</v>
      </c>
      <c r="M255" s="17"/>
      <c r="N255" s="60"/>
      <c r="O255" s="43">
        <f t="shared" si="38"/>
        <v>0</v>
      </c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10"/>
      <c r="BD255" s="10"/>
      <c r="BE255" s="10"/>
    </row>
    <row r="256" spans="1:60" ht="12.75" customHeight="1" x14ac:dyDescent="0.25">
      <c r="A256" s="157"/>
      <c r="B256" s="16"/>
      <c r="C256" s="16"/>
      <c r="D256" s="16"/>
      <c r="E256" s="16"/>
      <c r="F256" s="16"/>
      <c r="G256" s="54"/>
      <c r="H256" s="211"/>
      <c r="I256" s="146"/>
      <c r="J256" s="18"/>
      <c r="K256" s="70" t="s">
        <v>1013</v>
      </c>
      <c r="L256" s="72">
        <v>2570737</v>
      </c>
      <c r="M256" s="17"/>
      <c r="N256" s="60"/>
      <c r="O256" s="43">
        <f t="shared" si="38"/>
        <v>0</v>
      </c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10"/>
      <c r="BD256" s="10"/>
      <c r="BE256" s="10"/>
    </row>
    <row r="257" spans="1:60" ht="12.75" customHeight="1" x14ac:dyDescent="0.25">
      <c r="A257" s="157"/>
      <c r="B257" s="16"/>
      <c r="C257" s="16"/>
      <c r="D257" s="16"/>
      <c r="E257" s="16"/>
      <c r="F257" s="16"/>
      <c r="G257" s="54"/>
      <c r="H257" s="211"/>
      <c r="I257" s="146"/>
      <c r="J257" s="18"/>
      <c r="K257" s="70" t="s">
        <v>924</v>
      </c>
      <c r="L257" s="72">
        <v>47316003.460000001</v>
      </c>
      <c r="M257" s="17"/>
      <c r="N257" s="60"/>
      <c r="O257" s="43">
        <f t="shared" si="38"/>
        <v>0</v>
      </c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10"/>
      <c r="BD257" s="10"/>
      <c r="BE257" s="10"/>
    </row>
    <row r="258" spans="1:60" ht="51" customHeight="1" x14ac:dyDescent="0.25">
      <c r="A258" s="157"/>
      <c r="B258" s="16"/>
      <c r="C258" s="16"/>
      <c r="D258" s="16"/>
      <c r="E258" s="16"/>
      <c r="F258" s="16"/>
      <c r="G258" s="54"/>
      <c r="H258" s="211"/>
      <c r="I258" s="146"/>
      <c r="J258" s="18"/>
      <c r="K258" s="100" t="s">
        <v>1067</v>
      </c>
      <c r="L258" s="72">
        <v>91000000</v>
      </c>
      <c r="M258" s="17"/>
      <c r="N258" s="60"/>
      <c r="O258" s="43">
        <f t="shared" si="38"/>
        <v>0</v>
      </c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10"/>
      <c r="BD258" s="10"/>
      <c r="BE258" s="10"/>
    </row>
    <row r="259" spans="1:60" ht="22.5" customHeight="1" x14ac:dyDescent="0.25">
      <c r="A259" s="157" t="s">
        <v>34</v>
      </c>
      <c r="B259" s="16" t="s">
        <v>42</v>
      </c>
      <c r="C259" s="16" t="s">
        <v>43</v>
      </c>
      <c r="D259" s="16" t="s">
        <v>131</v>
      </c>
      <c r="E259" s="16" t="s">
        <v>133</v>
      </c>
      <c r="F259" s="294" t="s">
        <v>1161</v>
      </c>
      <c r="G259" s="54" t="s">
        <v>141</v>
      </c>
      <c r="H259" s="17" t="s">
        <v>142</v>
      </c>
      <c r="I259" s="146" t="s">
        <v>691</v>
      </c>
      <c r="J259" s="18"/>
      <c r="K259" s="67"/>
      <c r="L259" s="70"/>
      <c r="M259" s="17"/>
      <c r="N259" s="60">
        <v>51811441.420000002</v>
      </c>
      <c r="O259" s="43">
        <f t="shared" ref="O259:O322" si="49">+SUM(P259:BA259)</f>
        <v>51811441.420000002</v>
      </c>
      <c r="P259" s="44">
        <v>0</v>
      </c>
      <c r="Q259" s="44">
        <v>0</v>
      </c>
      <c r="R259" s="44"/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/>
      <c r="Z259" s="44">
        <v>0</v>
      </c>
      <c r="AA259" s="44"/>
      <c r="AB259" s="44">
        <v>0</v>
      </c>
      <c r="AC259" s="44">
        <v>0</v>
      </c>
      <c r="AD259" s="44">
        <v>0</v>
      </c>
      <c r="AE259" s="44"/>
      <c r="AF259" s="44">
        <v>0</v>
      </c>
      <c r="AG259" s="44">
        <v>0</v>
      </c>
      <c r="AH259" s="44">
        <v>0</v>
      </c>
      <c r="AI259" s="44">
        <v>50000000</v>
      </c>
      <c r="AJ259" s="44">
        <v>0</v>
      </c>
      <c r="AK259" s="44">
        <v>0</v>
      </c>
      <c r="AL259" s="44">
        <v>0</v>
      </c>
      <c r="AM259" s="44">
        <v>0</v>
      </c>
      <c r="AN259" s="44">
        <v>0</v>
      </c>
      <c r="AO259" s="44">
        <v>0</v>
      </c>
      <c r="AP259" s="44">
        <v>0</v>
      </c>
      <c r="AQ259" s="44">
        <v>0</v>
      </c>
      <c r="AR259" s="44">
        <v>0</v>
      </c>
      <c r="AS259" s="44">
        <v>0</v>
      </c>
      <c r="AT259" s="44">
        <v>0</v>
      </c>
      <c r="AU259" s="44">
        <v>0</v>
      </c>
      <c r="AV259" s="44">
        <v>1811441.42</v>
      </c>
      <c r="AW259" s="44"/>
      <c r="AX259" s="44">
        <v>0</v>
      </c>
      <c r="AY259" s="44"/>
      <c r="AZ259" s="44">
        <v>0</v>
      </c>
      <c r="BA259" s="44"/>
      <c r="BB259" s="44"/>
      <c r="BC259" s="10"/>
      <c r="BD259" s="10"/>
      <c r="BE259" s="10"/>
      <c r="BH259" s="129">
        <f>+N259-O259</f>
        <v>0</v>
      </c>
    </row>
    <row r="260" spans="1:60" ht="12.75" customHeight="1" x14ac:dyDescent="0.25">
      <c r="A260" s="157"/>
      <c r="B260" s="16"/>
      <c r="C260" s="16"/>
      <c r="D260" s="16"/>
      <c r="E260" s="16"/>
      <c r="F260" s="16"/>
      <c r="G260" s="54"/>
      <c r="H260" s="17"/>
      <c r="I260" s="146"/>
      <c r="J260" s="18"/>
      <c r="K260" s="69" t="s">
        <v>922</v>
      </c>
      <c r="L260" s="72">
        <v>50000000</v>
      </c>
      <c r="M260" s="17"/>
      <c r="N260" s="17"/>
      <c r="O260" s="43">
        <f t="shared" si="49"/>
        <v>0</v>
      </c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10"/>
      <c r="BD260" s="10"/>
      <c r="BE260" s="10"/>
    </row>
    <row r="261" spans="1:60" ht="38.25" customHeight="1" x14ac:dyDescent="0.25">
      <c r="A261" s="157"/>
      <c r="B261" s="16"/>
      <c r="C261" s="16"/>
      <c r="D261" s="16"/>
      <c r="E261" s="16"/>
      <c r="F261" s="16"/>
      <c r="G261" s="54"/>
      <c r="H261" s="17"/>
      <c r="I261" s="146"/>
      <c r="J261" s="18"/>
      <c r="K261" s="70" t="s">
        <v>1055</v>
      </c>
      <c r="L261" s="72">
        <v>1811441.42</v>
      </c>
      <c r="M261" s="17"/>
      <c r="N261" s="17"/>
      <c r="O261" s="43">
        <f t="shared" si="49"/>
        <v>0</v>
      </c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10"/>
      <c r="BD261" s="10"/>
      <c r="BE261" s="10"/>
    </row>
    <row r="262" spans="1:60" ht="33.75" customHeight="1" x14ac:dyDescent="0.25">
      <c r="A262" s="157" t="s">
        <v>34</v>
      </c>
      <c r="B262" s="16" t="s">
        <v>42</v>
      </c>
      <c r="C262" s="16" t="s">
        <v>43</v>
      </c>
      <c r="D262" s="16" t="s">
        <v>131</v>
      </c>
      <c r="E262" s="16" t="s">
        <v>133</v>
      </c>
      <c r="F262" s="294" t="s">
        <v>1162</v>
      </c>
      <c r="G262" s="54" t="s">
        <v>143</v>
      </c>
      <c r="H262" s="17" t="s">
        <v>144</v>
      </c>
      <c r="I262" s="146" t="s">
        <v>692</v>
      </c>
      <c r="J262" s="18"/>
      <c r="K262" s="67"/>
      <c r="L262" s="70"/>
      <c r="M262" s="17"/>
      <c r="N262" s="60">
        <v>50000000</v>
      </c>
      <c r="O262" s="43">
        <f t="shared" si="49"/>
        <v>50000000</v>
      </c>
      <c r="P262" s="44">
        <v>0</v>
      </c>
      <c r="Q262" s="44">
        <v>0</v>
      </c>
      <c r="R262" s="44"/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/>
      <c r="Z262" s="44">
        <v>0</v>
      </c>
      <c r="AA262" s="44"/>
      <c r="AB262" s="44">
        <v>0</v>
      </c>
      <c r="AC262" s="44">
        <v>0</v>
      </c>
      <c r="AD262" s="44">
        <v>0</v>
      </c>
      <c r="AE262" s="44"/>
      <c r="AF262" s="44">
        <v>0</v>
      </c>
      <c r="AG262" s="44">
        <v>0</v>
      </c>
      <c r="AH262" s="44">
        <v>0</v>
      </c>
      <c r="AI262" s="44">
        <v>50000000</v>
      </c>
      <c r="AJ262" s="44">
        <v>0</v>
      </c>
      <c r="AK262" s="44">
        <v>0</v>
      </c>
      <c r="AL262" s="44">
        <v>0</v>
      </c>
      <c r="AM262" s="44">
        <v>0</v>
      </c>
      <c r="AN262" s="44">
        <v>0</v>
      </c>
      <c r="AO262" s="44">
        <v>0</v>
      </c>
      <c r="AP262" s="44">
        <v>0</v>
      </c>
      <c r="AQ262" s="44">
        <v>0</v>
      </c>
      <c r="AR262" s="44">
        <v>0</v>
      </c>
      <c r="AS262" s="44">
        <v>0</v>
      </c>
      <c r="AT262" s="44">
        <v>0</v>
      </c>
      <c r="AU262" s="44">
        <v>0</v>
      </c>
      <c r="AV262" s="44"/>
      <c r="AW262" s="44"/>
      <c r="AX262" s="44">
        <v>0</v>
      </c>
      <c r="AY262" s="44"/>
      <c r="AZ262" s="44">
        <v>0</v>
      </c>
      <c r="BA262" s="44"/>
      <c r="BB262" s="44"/>
      <c r="BC262" s="10"/>
      <c r="BD262" s="10"/>
      <c r="BE262" s="10"/>
      <c r="BH262" s="129">
        <f>+N262-O262</f>
        <v>0</v>
      </c>
    </row>
    <row r="263" spans="1:60" ht="12.75" customHeight="1" x14ac:dyDescent="0.25">
      <c r="A263" s="157"/>
      <c r="B263" s="16"/>
      <c r="C263" s="16"/>
      <c r="D263" s="16"/>
      <c r="E263" s="16"/>
      <c r="F263" s="16"/>
      <c r="G263" s="54"/>
      <c r="H263" s="17"/>
      <c r="I263" s="146"/>
      <c r="J263" s="18"/>
      <c r="K263" s="69" t="s">
        <v>922</v>
      </c>
      <c r="L263" s="72">
        <v>50000000</v>
      </c>
      <c r="M263" s="17"/>
      <c r="N263" s="17"/>
      <c r="O263" s="43">
        <f t="shared" si="49"/>
        <v>0</v>
      </c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10"/>
      <c r="BD263" s="10"/>
      <c r="BE263" s="10"/>
    </row>
    <row r="264" spans="1:60" ht="33.75" customHeight="1" x14ac:dyDescent="0.25">
      <c r="A264" s="157" t="s">
        <v>34</v>
      </c>
      <c r="B264" s="16" t="s">
        <v>42</v>
      </c>
      <c r="C264" s="16" t="s">
        <v>43</v>
      </c>
      <c r="D264" s="16" t="s">
        <v>131</v>
      </c>
      <c r="E264" s="16" t="s">
        <v>133</v>
      </c>
      <c r="F264" s="294" t="s">
        <v>1163</v>
      </c>
      <c r="G264" s="54" t="s">
        <v>145</v>
      </c>
      <c r="H264" s="17" t="s">
        <v>146</v>
      </c>
      <c r="I264" s="146" t="s">
        <v>693</v>
      </c>
      <c r="J264" s="18"/>
      <c r="K264" s="67"/>
      <c r="L264" s="70"/>
      <c r="M264" s="17"/>
      <c r="N264" s="60">
        <v>50000000</v>
      </c>
      <c r="O264" s="43">
        <f t="shared" si="49"/>
        <v>50000000</v>
      </c>
      <c r="P264" s="44">
        <v>0</v>
      </c>
      <c r="Q264" s="44">
        <v>0</v>
      </c>
      <c r="R264" s="44"/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/>
      <c r="Z264" s="44">
        <v>0</v>
      </c>
      <c r="AA264" s="44"/>
      <c r="AB264" s="44">
        <v>0</v>
      </c>
      <c r="AC264" s="44">
        <v>0</v>
      </c>
      <c r="AD264" s="44">
        <v>0</v>
      </c>
      <c r="AE264" s="44"/>
      <c r="AF264" s="44">
        <v>0</v>
      </c>
      <c r="AG264" s="44">
        <v>0</v>
      </c>
      <c r="AH264" s="44">
        <v>0</v>
      </c>
      <c r="AI264" s="44">
        <v>50000000</v>
      </c>
      <c r="AJ264" s="44">
        <v>0</v>
      </c>
      <c r="AK264" s="44">
        <v>0</v>
      </c>
      <c r="AL264" s="44">
        <v>0</v>
      </c>
      <c r="AM264" s="44">
        <v>0</v>
      </c>
      <c r="AN264" s="44">
        <v>0</v>
      </c>
      <c r="AO264" s="44">
        <v>0</v>
      </c>
      <c r="AP264" s="44">
        <v>0</v>
      </c>
      <c r="AQ264" s="44">
        <v>0</v>
      </c>
      <c r="AR264" s="44">
        <v>0</v>
      </c>
      <c r="AS264" s="44">
        <v>0</v>
      </c>
      <c r="AT264" s="44">
        <v>0</v>
      </c>
      <c r="AU264" s="44">
        <v>0</v>
      </c>
      <c r="AV264" s="44"/>
      <c r="AW264" s="44"/>
      <c r="AX264" s="44">
        <v>0</v>
      </c>
      <c r="AY264" s="44"/>
      <c r="AZ264" s="44">
        <v>0</v>
      </c>
      <c r="BA264" s="44"/>
      <c r="BB264" s="44"/>
      <c r="BC264" s="10"/>
      <c r="BD264" s="10"/>
      <c r="BE264" s="10"/>
      <c r="BH264" s="129">
        <f>+N264-O264</f>
        <v>0</v>
      </c>
    </row>
    <row r="265" spans="1:60" ht="12.75" customHeight="1" x14ac:dyDescent="0.25">
      <c r="A265" s="157"/>
      <c r="B265" s="16"/>
      <c r="C265" s="16"/>
      <c r="D265" s="16"/>
      <c r="E265" s="16"/>
      <c r="F265" s="16"/>
      <c r="G265" s="54"/>
      <c r="H265" s="17"/>
      <c r="I265" s="146"/>
      <c r="J265" s="18"/>
      <c r="K265" s="69" t="s">
        <v>922</v>
      </c>
      <c r="L265" s="72">
        <v>50000000</v>
      </c>
      <c r="M265" s="17"/>
      <c r="N265" s="17"/>
      <c r="O265" s="43">
        <f t="shared" si="49"/>
        <v>0</v>
      </c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10"/>
      <c r="BD265" s="10"/>
      <c r="BE265" s="10"/>
    </row>
    <row r="266" spans="1:60" ht="12.75" customHeight="1" x14ac:dyDescent="0.25">
      <c r="A266" s="127" t="s">
        <v>40</v>
      </c>
      <c r="B266" s="143"/>
      <c r="C266" s="143"/>
      <c r="D266" s="143"/>
      <c r="E266" s="143"/>
      <c r="F266" s="143"/>
      <c r="G266" s="177"/>
      <c r="H266" s="143"/>
      <c r="I266" s="49" t="s">
        <v>147</v>
      </c>
      <c r="J266" s="49"/>
      <c r="K266" s="66"/>
      <c r="L266" s="66"/>
      <c r="M266" s="49"/>
      <c r="N266" s="49"/>
      <c r="O266" s="122">
        <f t="shared" si="49"/>
        <v>1885139101.3425002</v>
      </c>
      <c r="P266" s="123">
        <f>+P267</f>
        <v>0</v>
      </c>
      <c r="Q266" s="123">
        <f t="shared" ref="Q266:BA269" si="50">+Q267</f>
        <v>0</v>
      </c>
      <c r="R266" s="123">
        <f t="shared" si="50"/>
        <v>0</v>
      </c>
      <c r="S266" s="123">
        <f t="shared" si="50"/>
        <v>13095687.9</v>
      </c>
      <c r="T266" s="123">
        <f t="shared" si="50"/>
        <v>0</v>
      </c>
      <c r="U266" s="123">
        <f t="shared" si="50"/>
        <v>66840008.370000005</v>
      </c>
      <c r="V266" s="123">
        <f t="shared" si="50"/>
        <v>345000000</v>
      </c>
      <c r="W266" s="123">
        <f t="shared" si="50"/>
        <v>0</v>
      </c>
      <c r="X266" s="123">
        <f t="shared" si="50"/>
        <v>0</v>
      </c>
      <c r="Y266" s="123">
        <f t="shared" si="50"/>
        <v>366498857.27250028</v>
      </c>
      <c r="Z266" s="123">
        <f t="shared" si="50"/>
        <v>0</v>
      </c>
      <c r="AA266" s="123">
        <f t="shared" si="50"/>
        <v>0</v>
      </c>
      <c r="AB266" s="123">
        <f t="shared" si="50"/>
        <v>0</v>
      </c>
      <c r="AC266" s="123">
        <f t="shared" si="50"/>
        <v>0</v>
      </c>
      <c r="AD266" s="123">
        <f t="shared" si="50"/>
        <v>0</v>
      </c>
      <c r="AE266" s="123">
        <f t="shared" si="50"/>
        <v>0</v>
      </c>
      <c r="AF266" s="123">
        <f t="shared" si="50"/>
        <v>0</v>
      </c>
      <c r="AG266" s="123">
        <f t="shared" si="50"/>
        <v>0</v>
      </c>
      <c r="AH266" s="123">
        <f t="shared" si="50"/>
        <v>21022729.800000012</v>
      </c>
      <c r="AI266" s="123">
        <f t="shared" si="50"/>
        <v>1015000000</v>
      </c>
      <c r="AJ266" s="123">
        <f t="shared" si="50"/>
        <v>0</v>
      </c>
      <c r="AK266" s="123">
        <f t="shared" si="50"/>
        <v>0</v>
      </c>
      <c r="AL266" s="123">
        <f t="shared" si="50"/>
        <v>0</v>
      </c>
      <c r="AM266" s="123">
        <f t="shared" si="50"/>
        <v>0</v>
      </c>
      <c r="AN266" s="123">
        <f t="shared" si="50"/>
        <v>0</v>
      </c>
      <c r="AO266" s="123">
        <f t="shared" si="50"/>
        <v>0</v>
      </c>
      <c r="AP266" s="123">
        <f t="shared" si="50"/>
        <v>0</v>
      </c>
      <c r="AQ266" s="123">
        <f t="shared" si="50"/>
        <v>0</v>
      </c>
      <c r="AR266" s="123">
        <f t="shared" si="50"/>
        <v>0</v>
      </c>
      <c r="AS266" s="123">
        <f t="shared" si="50"/>
        <v>0</v>
      </c>
      <c r="AT266" s="123">
        <f t="shared" si="50"/>
        <v>0</v>
      </c>
      <c r="AU266" s="123">
        <f t="shared" si="50"/>
        <v>0</v>
      </c>
      <c r="AV266" s="123">
        <f t="shared" si="50"/>
        <v>0</v>
      </c>
      <c r="AW266" s="123">
        <f t="shared" si="50"/>
        <v>0</v>
      </c>
      <c r="AX266" s="123">
        <f t="shared" si="50"/>
        <v>0</v>
      </c>
      <c r="AY266" s="123">
        <f t="shared" si="50"/>
        <v>0</v>
      </c>
      <c r="AZ266" s="123">
        <f t="shared" si="50"/>
        <v>0</v>
      </c>
      <c r="BA266" s="123">
        <f t="shared" si="50"/>
        <v>57681818</v>
      </c>
      <c r="BB266" s="124">
        <v>0</v>
      </c>
    </row>
    <row r="267" spans="1:60" ht="12.75" customHeight="1" x14ac:dyDescent="0.25">
      <c r="A267" s="157" t="s">
        <v>40</v>
      </c>
      <c r="B267" s="16" t="s">
        <v>41</v>
      </c>
      <c r="C267" s="16"/>
      <c r="D267" s="16"/>
      <c r="E267" s="16"/>
      <c r="F267" s="16"/>
      <c r="G267" s="173"/>
      <c r="H267" s="18"/>
      <c r="I267" s="18" t="s">
        <v>107</v>
      </c>
      <c r="J267" s="18"/>
      <c r="K267" s="67"/>
      <c r="L267" s="67"/>
      <c r="M267" s="18"/>
      <c r="N267" s="18"/>
      <c r="O267" s="43">
        <f t="shared" si="49"/>
        <v>1885139101.3425002</v>
      </c>
      <c r="P267" s="43">
        <f>+P268</f>
        <v>0</v>
      </c>
      <c r="Q267" s="43">
        <f t="shared" si="50"/>
        <v>0</v>
      </c>
      <c r="R267" s="43">
        <f t="shared" si="50"/>
        <v>0</v>
      </c>
      <c r="S267" s="43">
        <f t="shared" si="50"/>
        <v>13095687.9</v>
      </c>
      <c r="T267" s="43">
        <f t="shared" si="50"/>
        <v>0</v>
      </c>
      <c r="U267" s="43">
        <f t="shared" si="50"/>
        <v>66840008.370000005</v>
      </c>
      <c r="V267" s="43">
        <f t="shared" si="50"/>
        <v>345000000</v>
      </c>
      <c r="W267" s="43">
        <f t="shared" si="50"/>
        <v>0</v>
      </c>
      <c r="X267" s="43">
        <f t="shared" si="50"/>
        <v>0</v>
      </c>
      <c r="Y267" s="43">
        <f t="shared" si="50"/>
        <v>366498857.27250028</v>
      </c>
      <c r="Z267" s="43">
        <f t="shared" si="50"/>
        <v>0</v>
      </c>
      <c r="AA267" s="43">
        <f t="shared" si="50"/>
        <v>0</v>
      </c>
      <c r="AB267" s="43">
        <f t="shared" si="50"/>
        <v>0</v>
      </c>
      <c r="AC267" s="43">
        <f t="shared" si="50"/>
        <v>0</v>
      </c>
      <c r="AD267" s="43">
        <f t="shared" si="50"/>
        <v>0</v>
      </c>
      <c r="AE267" s="43">
        <f t="shared" si="50"/>
        <v>0</v>
      </c>
      <c r="AF267" s="43">
        <f t="shared" si="50"/>
        <v>0</v>
      </c>
      <c r="AG267" s="43">
        <f t="shared" si="50"/>
        <v>0</v>
      </c>
      <c r="AH267" s="43">
        <f t="shared" si="50"/>
        <v>21022729.800000012</v>
      </c>
      <c r="AI267" s="43">
        <f t="shared" si="50"/>
        <v>1015000000</v>
      </c>
      <c r="AJ267" s="43">
        <f t="shared" si="50"/>
        <v>0</v>
      </c>
      <c r="AK267" s="43">
        <f t="shared" si="50"/>
        <v>0</v>
      </c>
      <c r="AL267" s="43">
        <f t="shared" si="50"/>
        <v>0</v>
      </c>
      <c r="AM267" s="43">
        <f t="shared" si="50"/>
        <v>0</v>
      </c>
      <c r="AN267" s="43">
        <f t="shared" si="50"/>
        <v>0</v>
      </c>
      <c r="AO267" s="43">
        <f t="shared" si="50"/>
        <v>0</v>
      </c>
      <c r="AP267" s="43">
        <f t="shared" si="50"/>
        <v>0</v>
      </c>
      <c r="AQ267" s="43">
        <f t="shared" si="50"/>
        <v>0</v>
      </c>
      <c r="AR267" s="43">
        <f t="shared" si="50"/>
        <v>0</v>
      </c>
      <c r="AS267" s="43">
        <f t="shared" si="50"/>
        <v>0</v>
      </c>
      <c r="AT267" s="43">
        <f t="shared" si="50"/>
        <v>0</v>
      </c>
      <c r="AU267" s="43">
        <f t="shared" si="50"/>
        <v>0</v>
      </c>
      <c r="AV267" s="43">
        <f t="shared" si="50"/>
        <v>0</v>
      </c>
      <c r="AW267" s="43">
        <f t="shared" si="50"/>
        <v>0</v>
      </c>
      <c r="AX267" s="43">
        <f t="shared" si="50"/>
        <v>0</v>
      </c>
      <c r="AY267" s="43">
        <f t="shared" si="50"/>
        <v>0</v>
      </c>
      <c r="AZ267" s="43">
        <f t="shared" si="50"/>
        <v>0</v>
      </c>
      <c r="BA267" s="43">
        <f t="shared" si="50"/>
        <v>57681818</v>
      </c>
      <c r="BB267" s="43">
        <v>0</v>
      </c>
    </row>
    <row r="268" spans="1:60" ht="112.5" customHeight="1" x14ac:dyDescent="0.25">
      <c r="A268" s="157" t="s">
        <v>40</v>
      </c>
      <c r="B268" s="16" t="s">
        <v>41</v>
      </c>
      <c r="C268" s="16" t="s">
        <v>41</v>
      </c>
      <c r="D268" s="16"/>
      <c r="E268" s="16"/>
      <c r="F268" s="16"/>
      <c r="G268" s="176"/>
      <c r="H268" s="155"/>
      <c r="I268" s="18" t="s">
        <v>1119</v>
      </c>
      <c r="J268" s="18"/>
      <c r="K268" s="67"/>
      <c r="L268" s="67"/>
      <c r="M268" s="18"/>
      <c r="N268" s="18"/>
      <c r="O268" s="43">
        <f t="shared" si="49"/>
        <v>1885139101.3425002</v>
      </c>
      <c r="P268" s="43">
        <f>+P269</f>
        <v>0</v>
      </c>
      <c r="Q268" s="43">
        <f t="shared" si="50"/>
        <v>0</v>
      </c>
      <c r="R268" s="43">
        <f t="shared" si="50"/>
        <v>0</v>
      </c>
      <c r="S268" s="43">
        <f t="shared" si="50"/>
        <v>13095687.9</v>
      </c>
      <c r="T268" s="43">
        <f t="shared" si="50"/>
        <v>0</v>
      </c>
      <c r="U268" s="43">
        <f t="shared" si="50"/>
        <v>66840008.370000005</v>
      </c>
      <c r="V268" s="43">
        <f t="shared" si="50"/>
        <v>345000000</v>
      </c>
      <c r="W268" s="43">
        <f t="shared" si="50"/>
        <v>0</v>
      </c>
      <c r="X268" s="43">
        <f t="shared" si="50"/>
        <v>0</v>
      </c>
      <c r="Y268" s="43">
        <f t="shared" si="50"/>
        <v>366498857.27250028</v>
      </c>
      <c r="Z268" s="43">
        <f t="shared" si="50"/>
        <v>0</v>
      </c>
      <c r="AA268" s="43">
        <f t="shared" si="50"/>
        <v>0</v>
      </c>
      <c r="AB268" s="43">
        <f t="shared" si="50"/>
        <v>0</v>
      </c>
      <c r="AC268" s="43">
        <f t="shared" si="50"/>
        <v>0</v>
      </c>
      <c r="AD268" s="43">
        <f t="shared" si="50"/>
        <v>0</v>
      </c>
      <c r="AE268" s="43">
        <f t="shared" si="50"/>
        <v>0</v>
      </c>
      <c r="AF268" s="43">
        <f t="shared" si="50"/>
        <v>0</v>
      </c>
      <c r="AG268" s="43">
        <f t="shared" si="50"/>
        <v>0</v>
      </c>
      <c r="AH268" s="43">
        <f t="shared" si="50"/>
        <v>21022729.800000012</v>
      </c>
      <c r="AI268" s="43">
        <f t="shared" si="50"/>
        <v>1015000000</v>
      </c>
      <c r="AJ268" s="43">
        <f t="shared" si="50"/>
        <v>0</v>
      </c>
      <c r="AK268" s="43">
        <f t="shared" si="50"/>
        <v>0</v>
      </c>
      <c r="AL268" s="43">
        <f t="shared" si="50"/>
        <v>0</v>
      </c>
      <c r="AM268" s="43">
        <f t="shared" si="50"/>
        <v>0</v>
      </c>
      <c r="AN268" s="43">
        <f t="shared" si="50"/>
        <v>0</v>
      </c>
      <c r="AO268" s="43">
        <f t="shared" si="50"/>
        <v>0</v>
      </c>
      <c r="AP268" s="43">
        <f t="shared" si="50"/>
        <v>0</v>
      </c>
      <c r="AQ268" s="43">
        <f t="shared" si="50"/>
        <v>0</v>
      </c>
      <c r="AR268" s="43">
        <f t="shared" si="50"/>
        <v>0</v>
      </c>
      <c r="AS268" s="43">
        <f t="shared" si="50"/>
        <v>0</v>
      </c>
      <c r="AT268" s="43">
        <f t="shared" si="50"/>
        <v>0</v>
      </c>
      <c r="AU268" s="43">
        <f t="shared" si="50"/>
        <v>0</v>
      </c>
      <c r="AV268" s="43">
        <f t="shared" si="50"/>
        <v>0</v>
      </c>
      <c r="AW268" s="43">
        <f t="shared" si="50"/>
        <v>0</v>
      </c>
      <c r="AX268" s="43">
        <f t="shared" si="50"/>
        <v>0</v>
      </c>
      <c r="AY268" s="43">
        <f t="shared" si="50"/>
        <v>0</v>
      </c>
      <c r="AZ268" s="43">
        <f t="shared" si="50"/>
        <v>0</v>
      </c>
      <c r="BA268" s="43">
        <f t="shared" si="50"/>
        <v>57681818</v>
      </c>
      <c r="BB268" s="43">
        <v>0</v>
      </c>
    </row>
    <row r="269" spans="1:60" ht="22.5" customHeight="1" x14ac:dyDescent="0.25">
      <c r="A269" s="157" t="s">
        <v>40</v>
      </c>
      <c r="B269" s="16" t="s">
        <v>41</v>
      </c>
      <c r="C269" s="16" t="s">
        <v>41</v>
      </c>
      <c r="D269" s="16" t="s">
        <v>108</v>
      </c>
      <c r="E269" s="16"/>
      <c r="F269" s="16"/>
      <c r="G269" s="176"/>
      <c r="H269" s="18"/>
      <c r="I269" s="18" t="s">
        <v>109</v>
      </c>
      <c r="J269" s="18"/>
      <c r="K269" s="67"/>
      <c r="L269" s="67"/>
      <c r="M269" s="18"/>
      <c r="N269" s="18"/>
      <c r="O269" s="43">
        <f t="shared" si="49"/>
        <v>1885139101.3425002</v>
      </c>
      <c r="P269" s="43">
        <f>+P270</f>
        <v>0</v>
      </c>
      <c r="Q269" s="43">
        <f t="shared" si="50"/>
        <v>0</v>
      </c>
      <c r="R269" s="43">
        <f t="shared" si="50"/>
        <v>0</v>
      </c>
      <c r="S269" s="43">
        <f t="shared" si="50"/>
        <v>13095687.9</v>
      </c>
      <c r="T269" s="43">
        <f t="shared" si="50"/>
        <v>0</v>
      </c>
      <c r="U269" s="43">
        <f t="shared" si="50"/>
        <v>66840008.370000005</v>
      </c>
      <c r="V269" s="43">
        <f t="shared" si="50"/>
        <v>345000000</v>
      </c>
      <c r="W269" s="43">
        <f t="shared" si="50"/>
        <v>0</v>
      </c>
      <c r="X269" s="43">
        <f t="shared" si="50"/>
        <v>0</v>
      </c>
      <c r="Y269" s="43">
        <f t="shared" si="50"/>
        <v>366498857.27250028</v>
      </c>
      <c r="Z269" s="43">
        <f t="shared" si="50"/>
        <v>0</v>
      </c>
      <c r="AA269" s="43">
        <f t="shared" si="50"/>
        <v>0</v>
      </c>
      <c r="AB269" s="43">
        <f t="shared" si="50"/>
        <v>0</v>
      </c>
      <c r="AC269" s="43">
        <f t="shared" si="50"/>
        <v>0</v>
      </c>
      <c r="AD269" s="43">
        <f t="shared" si="50"/>
        <v>0</v>
      </c>
      <c r="AE269" s="43">
        <f t="shared" si="50"/>
        <v>0</v>
      </c>
      <c r="AF269" s="43">
        <f t="shared" si="50"/>
        <v>0</v>
      </c>
      <c r="AG269" s="43">
        <f t="shared" si="50"/>
        <v>0</v>
      </c>
      <c r="AH269" s="43">
        <f t="shared" si="50"/>
        <v>21022729.800000012</v>
      </c>
      <c r="AI269" s="43">
        <f t="shared" si="50"/>
        <v>1015000000</v>
      </c>
      <c r="AJ269" s="43">
        <f t="shared" si="50"/>
        <v>0</v>
      </c>
      <c r="AK269" s="43">
        <f t="shared" si="50"/>
        <v>0</v>
      </c>
      <c r="AL269" s="43">
        <f t="shared" si="50"/>
        <v>0</v>
      </c>
      <c r="AM269" s="43">
        <f t="shared" si="50"/>
        <v>0</v>
      </c>
      <c r="AN269" s="43">
        <f t="shared" si="50"/>
        <v>0</v>
      </c>
      <c r="AO269" s="43">
        <f t="shared" si="50"/>
        <v>0</v>
      </c>
      <c r="AP269" s="43">
        <f t="shared" si="50"/>
        <v>0</v>
      </c>
      <c r="AQ269" s="43">
        <f t="shared" si="50"/>
        <v>0</v>
      </c>
      <c r="AR269" s="43">
        <f t="shared" si="50"/>
        <v>0</v>
      </c>
      <c r="AS269" s="43">
        <f t="shared" si="50"/>
        <v>0</v>
      </c>
      <c r="AT269" s="43">
        <f t="shared" si="50"/>
        <v>0</v>
      </c>
      <c r="AU269" s="43">
        <f t="shared" si="50"/>
        <v>0</v>
      </c>
      <c r="AV269" s="43">
        <f t="shared" si="50"/>
        <v>0</v>
      </c>
      <c r="AW269" s="43">
        <f t="shared" si="50"/>
        <v>0</v>
      </c>
      <c r="AX269" s="43">
        <f t="shared" si="50"/>
        <v>0</v>
      </c>
      <c r="AY269" s="43">
        <f t="shared" si="50"/>
        <v>0</v>
      </c>
      <c r="AZ269" s="43">
        <f t="shared" si="50"/>
        <v>0</v>
      </c>
      <c r="BA269" s="43">
        <f t="shared" si="50"/>
        <v>57681818</v>
      </c>
      <c r="BB269" s="43">
        <v>0</v>
      </c>
    </row>
    <row r="270" spans="1:60" ht="12.75" customHeight="1" x14ac:dyDescent="0.25">
      <c r="A270" s="157" t="s">
        <v>40</v>
      </c>
      <c r="B270" s="16" t="s">
        <v>41</v>
      </c>
      <c r="C270" s="16" t="s">
        <v>41</v>
      </c>
      <c r="D270" s="16" t="s">
        <v>108</v>
      </c>
      <c r="E270" s="16" t="s">
        <v>148</v>
      </c>
      <c r="F270" s="16"/>
      <c r="G270" s="173"/>
      <c r="H270" s="18"/>
      <c r="I270" s="18" t="s">
        <v>149</v>
      </c>
      <c r="J270" s="18"/>
      <c r="K270" s="67"/>
      <c r="L270" s="67"/>
      <c r="M270" s="18"/>
      <c r="N270" s="18"/>
      <c r="O270" s="43">
        <f t="shared" si="49"/>
        <v>1885139101.3425002</v>
      </c>
      <c r="P270" s="43">
        <f t="shared" ref="P270:AZ270" si="51">+P271+P274+P276+P282+P285+P287+P289</f>
        <v>0</v>
      </c>
      <c r="Q270" s="43">
        <f t="shared" si="51"/>
        <v>0</v>
      </c>
      <c r="R270" s="43">
        <f t="shared" si="51"/>
        <v>0</v>
      </c>
      <c r="S270" s="43">
        <f t="shared" si="51"/>
        <v>13095687.9</v>
      </c>
      <c r="T270" s="43">
        <f t="shared" si="51"/>
        <v>0</v>
      </c>
      <c r="U270" s="43">
        <f t="shared" si="51"/>
        <v>66840008.370000005</v>
      </c>
      <c r="V270" s="43">
        <f t="shared" si="51"/>
        <v>345000000</v>
      </c>
      <c r="W270" s="43">
        <f t="shared" si="51"/>
        <v>0</v>
      </c>
      <c r="X270" s="43">
        <f t="shared" si="51"/>
        <v>0</v>
      </c>
      <c r="Y270" s="43">
        <f t="shared" si="51"/>
        <v>366498857.27250028</v>
      </c>
      <c r="Z270" s="43">
        <f t="shared" si="51"/>
        <v>0</v>
      </c>
      <c r="AA270" s="43">
        <f t="shared" si="51"/>
        <v>0</v>
      </c>
      <c r="AB270" s="43">
        <f t="shared" si="51"/>
        <v>0</v>
      </c>
      <c r="AC270" s="43">
        <f t="shared" si="51"/>
        <v>0</v>
      </c>
      <c r="AD270" s="43">
        <f t="shared" si="51"/>
        <v>0</v>
      </c>
      <c r="AE270" s="43">
        <f t="shared" si="51"/>
        <v>0</v>
      </c>
      <c r="AF270" s="43">
        <f t="shared" si="51"/>
        <v>0</v>
      </c>
      <c r="AG270" s="43">
        <f t="shared" si="51"/>
        <v>0</v>
      </c>
      <c r="AH270" s="43">
        <f t="shared" si="51"/>
        <v>21022729.800000012</v>
      </c>
      <c r="AI270" s="43">
        <f t="shared" si="51"/>
        <v>1015000000</v>
      </c>
      <c r="AJ270" s="43">
        <f t="shared" si="51"/>
        <v>0</v>
      </c>
      <c r="AK270" s="43">
        <f t="shared" si="51"/>
        <v>0</v>
      </c>
      <c r="AL270" s="43">
        <f t="shared" si="51"/>
        <v>0</v>
      </c>
      <c r="AM270" s="43">
        <f t="shared" si="51"/>
        <v>0</v>
      </c>
      <c r="AN270" s="43">
        <f t="shared" si="51"/>
        <v>0</v>
      </c>
      <c r="AO270" s="43">
        <f t="shared" si="51"/>
        <v>0</v>
      </c>
      <c r="AP270" s="43">
        <f t="shared" si="51"/>
        <v>0</v>
      </c>
      <c r="AQ270" s="43">
        <f t="shared" si="51"/>
        <v>0</v>
      </c>
      <c r="AR270" s="43">
        <f t="shared" si="51"/>
        <v>0</v>
      </c>
      <c r="AS270" s="43">
        <f t="shared" si="51"/>
        <v>0</v>
      </c>
      <c r="AT270" s="43">
        <f t="shared" si="51"/>
        <v>0</v>
      </c>
      <c r="AU270" s="43">
        <f t="shared" si="51"/>
        <v>0</v>
      </c>
      <c r="AV270" s="43">
        <f t="shared" si="51"/>
        <v>0</v>
      </c>
      <c r="AW270" s="43">
        <f t="shared" si="51"/>
        <v>0</v>
      </c>
      <c r="AX270" s="43">
        <f t="shared" si="51"/>
        <v>0</v>
      </c>
      <c r="AY270" s="43">
        <f t="shared" si="51"/>
        <v>0</v>
      </c>
      <c r="AZ270" s="43">
        <f t="shared" si="51"/>
        <v>0</v>
      </c>
      <c r="BA270" s="43">
        <f>+BA271+BA274+BA276+BA282+BA285+BA287+BA289</f>
        <v>57681818</v>
      </c>
      <c r="BB270" s="43">
        <v>0</v>
      </c>
    </row>
    <row r="271" spans="1:60" ht="33.75" customHeight="1" x14ac:dyDescent="0.25">
      <c r="A271" s="157" t="s">
        <v>40</v>
      </c>
      <c r="B271" s="16" t="s">
        <v>41</v>
      </c>
      <c r="C271" s="16" t="s">
        <v>41</v>
      </c>
      <c r="D271" s="16" t="s">
        <v>108</v>
      </c>
      <c r="E271" s="16" t="s">
        <v>148</v>
      </c>
      <c r="F271" s="294" t="s">
        <v>1164</v>
      </c>
      <c r="G271" s="54" t="s">
        <v>150</v>
      </c>
      <c r="H271" s="17" t="s">
        <v>151</v>
      </c>
      <c r="I271" s="146" t="s">
        <v>745</v>
      </c>
      <c r="J271" s="17" t="s">
        <v>513</v>
      </c>
      <c r="K271" s="70"/>
      <c r="L271" s="70"/>
      <c r="M271" s="18"/>
      <c r="N271" s="59">
        <v>615686315</v>
      </c>
      <c r="O271" s="43">
        <f t="shared" si="49"/>
        <v>615686315</v>
      </c>
      <c r="P271" s="44">
        <v>0</v>
      </c>
      <c r="Q271" s="44">
        <v>0</v>
      </c>
      <c r="R271" s="44"/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340686315</v>
      </c>
      <c r="Z271" s="44">
        <v>0</v>
      </c>
      <c r="AA271" s="44"/>
      <c r="AB271" s="44">
        <v>0</v>
      </c>
      <c r="AC271" s="44">
        <v>0</v>
      </c>
      <c r="AD271" s="44">
        <v>0</v>
      </c>
      <c r="AE271" s="44"/>
      <c r="AF271" s="44">
        <v>0</v>
      </c>
      <c r="AG271" s="44">
        <v>0</v>
      </c>
      <c r="AH271" s="44">
        <v>0</v>
      </c>
      <c r="AI271" s="44">
        <v>275000000</v>
      </c>
      <c r="AJ271" s="44">
        <v>0</v>
      </c>
      <c r="AK271" s="44">
        <v>0</v>
      </c>
      <c r="AL271" s="44">
        <v>0</v>
      </c>
      <c r="AM271" s="44">
        <v>0</v>
      </c>
      <c r="AN271" s="44">
        <v>0</v>
      </c>
      <c r="AO271" s="44">
        <v>0</v>
      </c>
      <c r="AP271" s="44">
        <v>0</v>
      </c>
      <c r="AQ271" s="44">
        <v>0</v>
      </c>
      <c r="AR271" s="44">
        <v>0</v>
      </c>
      <c r="AS271" s="44">
        <v>0</v>
      </c>
      <c r="AT271" s="44">
        <v>0</v>
      </c>
      <c r="AU271" s="44">
        <v>0</v>
      </c>
      <c r="AV271" s="44"/>
      <c r="AW271" s="44"/>
      <c r="AX271" s="44">
        <v>0</v>
      </c>
      <c r="AY271" s="44"/>
      <c r="AZ271" s="44">
        <v>0</v>
      </c>
      <c r="BA271" s="44"/>
      <c r="BB271" s="41"/>
      <c r="BH271" s="129">
        <f>+N271-O271</f>
        <v>0</v>
      </c>
    </row>
    <row r="272" spans="1:60" ht="38.25" x14ac:dyDescent="0.25">
      <c r="A272" s="157"/>
      <c r="B272" s="16"/>
      <c r="C272" s="16"/>
      <c r="D272" s="16"/>
      <c r="E272" s="16"/>
      <c r="F272" s="191"/>
      <c r="G272" s="54"/>
      <c r="H272" s="17"/>
      <c r="I272" s="148"/>
      <c r="J272" s="17"/>
      <c r="K272" s="73" t="s">
        <v>949</v>
      </c>
      <c r="L272" s="175">
        <v>340686315</v>
      </c>
      <c r="M272" s="155"/>
      <c r="N272" s="152"/>
      <c r="O272" s="43">
        <f t="shared" si="49"/>
        <v>0</v>
      </c>
      <c r="P272" s="44"/>
      <c r="Q272" s="44"/>
      <c r="R272" s="44"/>
      <c r="S272" s="44"/>
      <c r="T272" s="41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1"/>
    </row>
    <row r="273" spans="1:60" ht="12.75" customHeight="1" x14ac:dyDescent="0.25">
      <c r="A273" s="157"/>
      <c r="B273" s="16"/>
      <c r="C273" s="16"/>
      <c r="D273" s="16"/>
      <c r="E273" s="16"/>
      <c r="F273" s="191"/>
      <c r="G273" s="54"/>
      <c r="H273" s="17"/>
      <c r="I273" s="148"/>
      <c r="J273" s="17"/>
      <c r="K273" s="69" t="s">
        <v>922</v>
      </c>
      <c r="L273" s="175">
        <v>275000000</v>
      </c>
      <c r="M273" s="155"/>
      <c r="N273" s="152"/>
      <c r="O273" s="43">
        <f t="shared" si="49"/>
        <v>0</v>
      </c>
      <c r="P273" s="44"/>
      <c r="Q273" s="44"/>
      <c r="R273" s="44"/>
      <c r="S273" s="44"/>
      <c r="T273" s="41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1"/>
    </row>
    <row r="274" spans="1:60" ht="34.5" customHeight="1" x14ac:dyDescent="0.25">
      <c r="A274" s="157" t="s">
        <v>40</v>
      </c>
      <c r="B274" s="16" t="s">
        <v>41</v>
      </c>
      <c r="C274" s="16" t="s">
        <v>41</v>
      </c>
      <c r="D274" s="16" t="s">
        <v>108</v>
      </c>
      <c r="E274" s="16" t="s">
        <v>148</v>
      </c>
      <c r="F274" s="294" t="s">
        <v>1165</v>
      </c>
      <c r="G274" s="54" t="s">
        <v>152</v>
      </c>
      <c r="H274" s="17" t="s">
        <v>153</v>
      </c>
      <c r="I274" s="146" t="s">
        <v>1090</v>
      </c>
      <c r="J274" s="17" t="s">
        <v>513</v>
      </c>
      <c r="K274" s="70"/>
      <c r="L274" s="70"/>
      <c r="M274" s="18"/>
      <c r="N274" s="59">
        <v>100000000</v>
      </c>
      <c r="O274" s="43">
        <f t="shared" si="49"/>
        <v>100000000</v>
      </c>
      <c r="P274" s="44">
        <v>0</v>
      </c>
      <c r="Q274" s="44">
        <v>0</v>
      </c>
      <c r="R274" s="44"/>
      <c r="S274" s="44">
        <v>0</v>
      </c>
      <c r="T274" s="44">
        <v>0</v>
      </c>
      <c r="U274" s="44">
        <v>0</v>
      </c>
      <c r="V274" s="44">
        <v>0</v>
      </c>
      <c r="W274" s="44">
        <v>0</v>
      </c>
      <c r="X274" s="44">
        <v>0</v>
      </c>
      <c r="Y274" s="44"/>
      <c r="Z274" s="44">
        <v>0</v>
      </c>
      <c r="AA274" s="44"/>
      <c r="AB274" s="44">
        <v>0</v>
      </c>
      <c r="AC274" s="44">
        <v>0</v>
      </c>
      <c r="AD274" s="44">
        <v>0</v>
      </c>
      <c r="AE274" s="44"/>
      <c r="AF274" s="44">
        <v>0</v>
      </c>
      <c r="AG274" s="44">
        <v>0</v>
      </c>
      <c r="AH274" s="44">
        <v>0</v>
      </c>
      <c r="AI274" s="44">
        <v>100000000</v>
      </c>
      <c r="AJ274" s="44">
        <v>0</v>
      </c>
      <c r="AK274" s="44">
        <v>0</v>
      </c>
      <c r="AL274" s="44">
        <v>0</v>
      </c>
      <c r="AM274" s="44">
        <v>0</v>
      </c>
      <c r="AN274" s="44">
        <v>0</v>
      </c>
      <c r="AO274" s="44">
        <v>0</v>
      </c>
      <c r="AP274" s="44">
        <v>0</v>
      </c>
      <c r="AQ274" s="44">
        <v>0</v>
      </c>
      <c r="AR274" s="44">
        <v>0</v>
      </c>
      <c r="AS274" s="44">
        <v>0</v>
      </c>
      <c r="AT274" s="44">
        <v>0</v>
      </c>
      <c r="AU274" s="44">
        <v>0</v>
      </c>
      <c r="AV274" s="44"/>
      <c r="AW274" s="44"/>
      <c r="AX274" s="44">
        <v>0</v>
      </c>
      <c r="AY274" s="44"/>
      <c r="AZ274" s="44">
        <v>0</v>
      </c>
      <c r="BA274" s="44"/>
      <c r="BB274" s="41"/>
      <c r="BH274" s="129">
        <f>+N274-O274</f>
        <v>0</v>
      </c>
    </row>
    <row r="275" spans="1:60" ht="12.75" customHeight="1" x14ac:dyDescent="0.25">
      <c r="A275" s="157"/>
      <c r="B275" s="16"/>
      <c r="C275" s="16"/>
      <c r="D275" s="16"/>
      <c r="E275" s="16"/>
      <c r="F275" s="16"/>
      <c r="G275" s="54"/>
      <c r="H275" s="17"/>
      <c r="I275" s="146"/>
      <c r="J275" s="17"/>
      <c r="K275" s="69" t="s">
        <v>922</v>
      </c>
      <c r="L275" s="72">
        <v>100000000</v>
      </c>
      <c r="M275" s="18"/>
      <c r="N275" s="18"/>
      <c r="O275" s="43">
        <f t="shared" si="49"/>
        <v>0</v>
      </c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1"/>
    </row>
    <row r="276" spans="1:60" ht="33.75" customHeight="1" x14ac:dyDescent="0.25">
      <c r="A276" s="157" t="s">
        <v>40</v>
      </c>
      <c r="B276" s="16" t="s">
        <v>41</v>
      </c>
      <c r="C276" s="16" t="s">
        <v>41</v>
      </c>
      <c r="D276" s="16" t="s">
        <v>108</v>
      </c>
      <c r="E276" s="16" t="s">
        <v>148</v>
      </c>
      <c r="F276" s="294" t="s">
        <v>1166</v>
      </c>
      <c r="G276" s="54" t="s">
        <v>154</v>
      </c>
      <c r="H276" s="17" t="s">
        <v>155</v>
      </c>
      <c r="I276" s="146" t="s">
        <v>849</v>
      </c>
      <c r="J276" s="17" t="s">
        <v>513</v>
      </c>
      <c r="K276" s="70"/>
      <c r="L276" s="70"/>
      <c r="M276" s="18"/>
      <c r="N276" s="59">
        <v>79935696.269999996</v>
      </c>
      <c r="O276" s="43">
        <f t="shared" si="49"/>
        <v>79935696.270000011</v>
      </c>
      <c r="P276" s="44"/>
      <c r="Q276" s="44"/>
      <c r="R276" s="44"/>
      <c r="S276" s="44">
        <v>13095687.9</v>
      </c>
      <c r="T276" s="44"/>
      <c r="U276" s="44">
        <v>66840008.370000005</v>
      </c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1" t="s">
        <v>989</v>
      </c>
      <c r="BH276" s="129">
        <f>+N276-O276</f>
        <v>0</v>
      </c>
    </row>
    <row r="277" spans="1:60" ht="33.75" customHeight="1" x14ac:dyDescent="0.25">
      <c r="A277" s="157"/>
      <c r="B277" s="16"/>
      <c r="C277" s="16"/>
      <c r="D277" s="16"/>
      <c r="E277" s="16"/>
      <c r="F277" s="16"/>
      <c r="G277" s="54"/>
      <c r="H277" s="211"/>
      <c r="I277" s="146"/>
      <c r="J277" s="17"/>
      <c r="K277" s="89" t="s">
        <v>986</v>
      </c>
      <c r="L277" s="71">
        <v>13095687.9</v>
      </c>
      <c r="M277" s="18"/>
      <c r="N277" s="18"/>
      <c r="O277" s="43">
        <f t="shared" si="49"/>
        <v>0</v>
      </c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1"/>
    </row>
    <row r="278" spans="1:60" ht="25.5" customHeight="1" x14ac:dyDescent="0.25">
      <c r="A278" s="157"/>
      <c r="B278" s="16"/>
      <c r="C278" s="16"/>
      <c r="D278" s="16"/>
      <c r="E278" s="16"/>
      <c r="F278" s="16"/>
      <c r="G278" s="54"/>
      <c r="H278" s="211"/>
      <c r="I278" s="146"/>
      <c r="J278" s="17"/>
      <c r="K278" s="73" t="s">
        <v>948</v>
      </c>
      <c r="L278" s="71">
        <v>36883200</v>
      </c>
      <c r="M278" s="18"/>
      <c r="N278" s="18"/>
      <c r="O278" s="43">
        <f t="shared" si="49"/>
        <v>0</v>
      </c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1"/>
    </row>
    <row r="279" spans="1:60" ht="38.25" customHeight="1" x14ac:dyDescent="0.25">
      <c r="A279" s="157"/>
      <c r="B279" s="16"/>
      <c r="C279" s="16"/>
      <c r="D279" s="16"/>
      <c r="E279" s="16"/>
      <c r="F279" s="16"/>
      <c r="G279" s="54"/>
      <c r="H279" s="211"/>
      <c r="I279" s="146"/>
      <c r="J279" s="17"/>
      <c r="K279" s="73" t="s">
        <v>992</v>
      </c>
      <c r="L279" s="71">
        <v>29843128.370000001</v>
      </c>
      <c r="M279" s="18"/>
      <c r="N279" s="18"/>
      <c r="O279" s="43">
        <f t="shared" si="49"/>
        <v>0</v>
      </c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1" t="s">
        <v>994</v>
      </c>
    </row>
    <row r="280" spans="1:60" ht="51" customHeight="1" x14ac:dyDescent="0.25">
      <c r="A280" s="157"/>
      <c r="B280" s="16"/>
      <c r="C280" s="16"/>
      <c r="D280" s="16"/>
      <c r="E280" s="16"/>
      <c r="F280" s="16"/>
      <c r="G280" s="54"/>
      <c r="H280" s="211"/>
      <c r="I280" s="146"/>
      <c r="J280" s="17"/>
      <c r="K280" s="73" t="s">
        <v>993</v>
      </c>
      <c r="L280" s="71">
        <v>113680</v>
      </c>
      <c r="M280" s="18"/>
      <c r="N280" s="18"/>
      <c r="O280" s="43">
        <f t="shared" si="49"/>
        <v>0</v>
      </c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1"/>
    </row>
    <row r="281" spans="1:60" ht="12.75" customHeight="1" x14ac:dyDescent="0.25">
      <c r="A281" s="157"/>
      <c r="B281" s="16"/>
      <c r="C281" s="16"/>
      <c r="D281" s="16"/>
      <c r="E281" s="16"/>
      <c r="F281" s="16"/>
      <c r="G281" s="54"/>
      <c r="H281" s="211"/>
      <c r="I281" s="146"/>
      <c r="J281" s="17"/>
      <c r="K281" s="73"/>
      <c r="L281" s="71"/>
      <c r="M281" s="18"/>
      <c r="N281" s="18"/>
      <c r="O281" s="43">
        <f t="shared" si="49"/>
        <v>0</v>
      </c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1"/>
    </row>
    <row r="282" spans="1:60" ht="22.5" customHeight="1" x14ac:dyDescent="0.25">
      <c r="A282" s="157" t="s">
        <v>40</v>
      </c>
      <c r="B282" s="16" t="s">
        <v>41</v>
      </c>
      <c r="C282" s="16" t="s">
        <v>41</v>
      </c>
      <c r="D282" s="16" t="s">
        <v>108</v>
      </c>
      <c r="E282" s="16" t="s">
        <v>148</v>
      </c>
      <c r="F282" s="294" t="s">
        <v>1167</v>
      </c>
      <c r="G282" s="54" t="s">
        <v>154</v>
      </c>
      <c r="H282" s="17" t="s">
        <v>155</v>
      </c>
      <c r="I282" s="146" t="s">
        <v>736</v>
      </c>
      <c r="J282" s="17" t="s">
        <v>513</v>
      </c>
      <c r="K282" s="70"/>
      <c r="L282" s="71"/>
      <c r="M282" s="18"/>
      <c r="N282" s="59">
        <v>311022729.80000001</v>
      </c>
      <c r="O282" s="43">
        <f t="shared" si="49"/>
        <v>311022729.80000001</v>
      </c>
      <c r="P282" s="44">
        <v>0</v>
      </c>
      <c r="Q282" s="44">
        <v>0</v>
      </c>
      <c r="R282" s="44"/>
      <c r="S282" s="44">
        <v>0</v>
      </c>
      <c r="T282" s="44">
        <v>0</v>
      </c>
      <c r="U282" s="44">
        <v>0</v>
      </c>
      <c r="V282" s="44">
        <v>0</v>
      </c>
      <c r="W282" s="44">
        <v>0</v>
      </c>
      <c r="X282" s="44">
        <v>0</v>
      </c>
      <c r="Y282" s="44"/>
      <c r="Z282" s="44">
        <v>0</v>
      </c>
      <c r="AA282" s="44"/>
      <c r="AB282" s="44">
        <v>0</v>
      </c>
      <c r="AC282" s="44">
        <v>0</v>
      </c>
      <c r="AD282" s="44">
        <v>0</v>
      </c>
      <c r="AE282" s="44"/>
      <c r="AF282" s="44">
        <v>0</v>
      </c>
      <c r="AG282" s="44">
        <v>0</v>
      </c>
      <c r="AH282" s="44">
        <v>21022729.800000012</v>
      </c>
      <c r="AI282" s="44">
        <v>290000000</v>
      </c>
      <c r="AJ282" s="44">
        <v>0</v>
      </c>
      <c r="AK282" s="44">
        <v>0</v>
      </c>
      <c r="AL282" s="44">
        <v>0</v>
      </c>
      <c r="AM282" s="44">
        <v>0</v>
      </c>
      <c r="AN282" s="44">
        <v>0</v>
      </c>
      <c r="AO282" s="44">
        <v>0</v>
      </c>
      <c r="AP282" s="44">
        <v>0</v>
      </c>
      <c r="AQ282" s="44">
        <v>0</v>
      </c>
      <c r="AR282" s="44">
        <v>0</v>
      </c>
      <c r="AS282" s="44">
        <v>0</v>
      </c>
      <c r="AT282" s="44">
        <v>0</v>
      </c>
      <c r="AU282" s="44">
        <v>0</v>
      </c>
      <c r="AV282" s="44"/>
      <c r="AW282" s="44"/>
      <c r="AX282" s="44">
        <v>0</v>
      </c>
      <c r="AY282" s="44"/>
      <c r="AZ282" s="44">
        <v>0</v>
      </c>
      <c r="BA282" s="44"/>
      <c r="BB282" s="41"/>
      <c r="BH282" s="129">
        <f>+N282-O282</f>
        <v>0</v>
      </c>
    </row>
    <row r="283" spans="1:60" ht="12.75" customHeight="1" x14ac:dyDescent="0.25">
      <c r="A283" s="157"/>
      <c r="B283" s="16"/>
      <c r="C283" s="16"/>
      <c r="D283" s="16"/>
      <c r="E283" s="16"/>
      <c r="F283" s="16"/>
      <c r="G283" s="54"/>
      <c r="H283" s="211"/>
      <c r="I283" s="146"/>
      <c r="J283" s="17"/>
      <c r="K283" s="99" t="s">
        <v>947</v>
      </c>
      <c r="L283" s="71">
        <v>21022729.800000012</v>
      </c>
      <c r="M283" s="18"/>
      <c r="N283" s="18"/>
      <c r="O283" s="43">
        <f t="shared" si="49"/>
        <v>0</v>
      </c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1"/>
    </row>
    <row r="284" spans="1:60" ht="12.75" customHeight="1" x14ac:dyDescent="0.25">
      <c r="A284" s="157"/>
      <c r="B284" s="16"/>
      <c r="C284" s="16"/>
      <c r="D284" s="16"/>
      <c r="E284" s="16"/>
      <c r="F284" s="16"/>
      <c r="G284" s="54"/>
      <c r="H284" s="211"/>
      <c r="I284" s="146"/>
      <c r="J284" s="17"/>
      <c r="K284" s="69" t="s">
        <v>924</v>
      </c>
      <c r="L284" s="72">
        <v>290000000</v>
      </c>
      <c r="M284" s="18"/>
      <c r="N284" s="18"/>
      <c r="O284" s="43">
        <f t="shared" si="49"/>
        <v>0</v>
      </c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1"/>
    </row>
    <row r="285" spans="1:60" ht="34.5" customHeight="1" x14ac:dyDescent="0.25">
      <c r="A285" s="157" t="s">
        <v>40</v>
      </c>
      <c r="B285" s="16" t="s">
        <v>41</v>
      </c>
      <c r="C285" s="16" t="s">
        <v>41</v>
      </c>
      <c r="D285" s="16" t="s">
        <v>108</v>
      </c>
      <c r="E285" s="16" t="s">
        <v>148</v>
      </c>
      <c r="F285" s="294" t="s">
        <v>1271</v>
      </c>
      <c r="G285" s="54" t="s">
        <v>156</v>
      </c>
      <c r="H285" s="17" t="s">
        <v>157</v>
      </c>
      <c r="I285" s="146" t="s">
        <v>737</v>
      </c>
      <c r="J285" s="17" t="s">
        <v>513</v>
      </c>
      <c r="K285" s="70"/>
      <c r="L285" s="72"/>
      <c r="M285" s="18"/>
      <c r="N285" s="59">
        <v>250000000</v>
      </c>
      <c r="O285" s="43">
        <f t="shared" si="49"/>
        <v>250000000</v>
      </c>
      <c r="P285" s="44">
        <v>0</v>
      </c>
      <c r="Q285" s="44">
        <v>0</v>
      </c>
      <c r="R285" s="44"/>
      <c r="S285" s="44">
        <v>0</v>
      </c>
      <c r="T285" s="44">
        <v>0</v>
      </c>
      <c r="U285" s="44">
        <v>0</v>
      </c>
      <c r="V285" s="44">
        <v>0</v>
      </c>
      <c r="W285" s="44">
        <v>0</v>
      </c>
      <c r="X285" s="44">
        <v>0</v>
      </c>
      <c r="Y285" s="44"/>
      <c r="Z285" s="44">
        <v>0</v>
      </c>
      <c r="AA285" s="44"/>
      <c r="AB285" s="44">
        <v>0</v>
      </c>
      <c r="AC285" s="44">
        <v>0</v>
      </c>
      <c r="AD285" s="44">
        <v>0</v>
      </c>
      <c r="AE285" s="44"/>
      <c r="AF285" s="44">
        <v>0</v>
      </c>
      <c r="AG285" s="44">
        <v>0</v>
      </c>
      <c r="AH285" s="44">
        <v>0</v>
      </c>
      <c r="AI285" s="44">
        <v>250000000</v>
      </c>
      <c r="AJ285" s="44">
        <v>0</v>
      </c>
      <c r="AK285" s="44">
        <v>0</v>
      </c>
      <c r="AL285" s="44">
        <v>0</v>
      </c>
      <c r="AM285" s="44">
        <v>0</v>
      </c>
      <c r="AN285" s="44">
        <v>0</v>
      </c>
      <c r="AO285" s="44">
        <v>0</v>
      </c>
      <c r="AP285" s="44">
        <v>0</v>
      </c>
      <c r="AQ285" s="44">
        <v>0</v>
      </c>
      <c r="AR285" s="44">
        <v>0</v>
      </c>
      <c r="AS285" s="44">
        <v>0</v>
      </c>
      <c r="AT285" s="44">
        <v>0</v>
      </c>
      <c r="AU285" s="44">
        <v>0</v>
      </c>
      <c r="AV285" s="44"/>
      <c r="AW285" s="44"/>
      <c r="AX285" s="44">
        <v>0</v>
      </c>
      <c r="AY285" s="44"/>
      <c r="AZ285" s="44">
        <v>0</v>
      </c>
      <c r="BA285" s="44"/>
      <c r="BB285" s="41"/>
      <c r="BH285" s="129">
        <f>+N285-O285</f>
        <v>0</v>
      </c>
    </row>
    <row r="286" spans="1:60" ht="12.75" customHeight="1" x14ac:dyDescent="0.25">
      <c r="A286" s="157"/>
      <c r="B286" s="16"/>
      <c r="C286" s="16"/>
      <c r="D286" s="16"/>
      <c r="E286" s="16"/>
      <c r="F286" s="16"/>
      <c r="G286" s="54"/>
      <c r="H286" s="17"/>
      <c r="I286" s="146"/>
      <c r="J286" s="17"/>
      <c r="K286" s="69" t="s">
        <v>924</v>
      </c>
      <c r="L286" s="72">
        <v>250000000</v>
      </c>
      <c r="M286" s="18"/>
      <c r="N286" s="18"/>
      <c r="O286" s="43">
        <f t="shared" si="49"/>
        <v>0</v>
      </c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1"/>
    </row>
    <row r="287" spans="1:60" ht="67.5" customHeight="1" x14ac:dyDescent="0.25">
      <c r="A287" s="157" t="s">
        <v>40</v>
      </c>
      <c r="B287" s="16" t="s">
        <v>41</v>
      </c>
      <c r="C287" s="16" t="s">
        <v>41</v>
      </c>
      <c r="D287" s="16" t="s">
        <v>108</v>
      </c>
      <c r="E287" s="16" t="s">
        <v>148</v>
      </c>
      <c r="F287" s="294" t="s">
        <v>1272</v>
      </c>
      <c r="G287" s="54" t="s">
        <v>158</v>
      </c>
      <c r="H287" s="17" t="s">
        <v>159</v>
      </c>
      <c r="I287" s="146" t="s">
        <v>769</v>
      </c>
      <c r="J287" s="17" t="s">
        <v>513</v>
      </c>
      <c r="K287" s="70"/>
      <c r="L287" s="70"/>
      <c r="M287" s="18"/>
      <c r="N287" s="59">
        <v>80000000</v>
      </c>
      <c r="O287" s="43">
        <f t="shared" si="49"/>
        <v>80000000</v>
      </c>
      <c r="P287" s="44">
        <v>0</v>
      </c>
      <c r="Q287" s="44">
        <v>0</v>
      </c>
      <c r="R287" s="44"/>
      <c r="S287" s="44">
        <v>0</v>
      </c>
      <c r="T287" s="44">
        <v>0</v>
      </c>
      <c r="U287" s="44">
        <v>0</v>
      </c>
      <c r="V287" s="44">
        <v>80000000</v>
      </c>
      <c r="W287" s="44">
        <v>0</v>
      </c>
      <c r="X287" s="44">
        <v>0</v>
      </c>
      <c r="Y287" s="44"/>
      <c r="Z287" s="44">
        <v>0</v>
      </c>
      <c r="AA287" s="44"/>
      <c r="AB287" s="44">
        <v>0</v>
      </c>
      <c r="AC287" s="44">
        <v>0</v>
      </c>
      <c r="AD287" s="44">
        <v>0</v>
      </c>
      <c r="AE287" s="44"/>
      <c r="AF287" s="44">
        <v>0</v>
      </c>
      <c r="AG287" s="44">
        <v>0</v>
      </c>
      <c r="AH287" s="44">
        <v>0</v>
      </c>
      <c r="AI287" s="44">
        <v>0</v>
      </c>
      <c r="AJ287" s="44">
        <v>0</v>
      </c>
      <c r="AK287" s="44">
        <v>0</v>
      </c>
      <c r="AL287" s="44">
        <v>0</v>
      </c>
      <c r="AM287" s="44">
        <v>0</v>
      </c>
      <c r="AN287" s="44">
        <v>0</v>
      </c>
      <c r="AO287" s="44">
        <v>0</v>
      </c>
      <c r="AP287" s="44">
        <v>0</v>
      </c>
      <c r="AQ287" s="44">
        <v>0</v>
      </c>
      <c r="AR287" s="44">
        <v>0</v>
      </c>
      <c r="AS287" s="44">
        <v>0</v>
      </c>
      <c r="AT287" s="44">
        <v>0</v>
      </c>
      <c r="AU287" s="44">
        <v>0</v>
      </c>
      <c r="AV287" s="44"/>
      <c r="AW287" s="44"/>
      <c r="AX287" s="44">
        <v>0</v>
      </c>
      <c r="AY287" s="44"/>
      <c r="AZ287" s="44">
        <v>0</v>
      </c>
      <c r="BA287" s="44"/>
      <c r="BB287" s="41"/>
      <c r="BH287" s="129">
        <f>+N287-O287</f>
        <v>0</v>
      </c>
    </row>
    <row r="288" spans="1:60" ht="38.25" customHeight="1" x14ac:dyDescent="0.25">
      <c r="A288" s="157"/>
      <c r="B288" s="16"/>
      <c r="C288" s="16"/>
      <c r="D288" s="16"/>
      <c r="E288" s="16"/>
      <c r="F288" s="16"/>
      <c r="G288" s="54"/>
      <c r="H288" s="17"/>
      <c r="I288" s="146"/>
      <c r="J288" s="17"/>
      <c r="K288" s="69" t="s">
        <v>985</v>
      </c>
      <c r="L288" s="71">
        <v>80000000</v>
      </c>
      <c r="M288" s="18"/>
      <c r="N288" s="18"/>
      <c r="O288" s="43">
        <f t="shared" si="49"/>
        <v>0</v>
      </c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1"/>
    </row>
    <row r="289" spans="1:60" ht="33.75" customHeight="1" x14ac:dyDescent="0.25">
      <c r="A289" s="157" t="s">
        <v>40</v>
      </c>
      <c r="B289" s="16" t="s">
        <v>41</v>
      </c>
      <c r="C289" s="16" t="s">
        <v>41</v>
      </c>
      <c r="D289" s="16" t="s">
        <v>108</v>
      </c>
      <c r="E289" s="16" t="s">
        <v>148</v>
      </c>
      <c r="F289" s="294" t="s">
        <v>1168</v>
      </c>
      <c r="G289" s="54" t="s">
        <v>160</v>
      </c>
      <c r="H289" s="17" t="s">
        <v>161</v>
      </c>
      <c r="I289" s="146" t="s">
        <v>738</v>
      </c>
      <c r="J289" s="17" t="s">
        <v>513</v>
      </c>
      <c r="K289" s="70"/>
      <c r="L289" s="72"/>
      <c r="M289" s="62"/>
      <c r="N289" s="59">
        <v>448494360.27250028</v>
      </c>
      <c r="O289" s="43">
        <f t="shared" si="49"/>
        <v>448494360.27250028</v>
      </c>
      <c r="P289" s="44">
        <v>0</v>
      </c>
      <c r="Q289" s="44">
        <v>0</v>
      </c>
      <c r="R289" s="44"/>
      <c r="S289" s="44">
        <v>0</v>
      </c>
      <c r="T289" s="44">
        <v>0</v>
      </c>
      <c r="U289" s="44">
        <v>0</v>
      </c>
      <c r="V289" s="44">
        <v>265000000</v>
      </c>
      <c r="W289" s="44">
        <v>0</v>
      </c>
      <c r="X289" s="44">
        <v>0</v>
      </c>
      <c r="Y289" s="44">
        <v>25812542.272500265</v>
      </c>
      <c r="Z289" s="44">
        <v>0</v>
      </c>
      <c r="AA289" s="44"/>
      <c r="AB289" s="44">
        <v>0</v>
      </c>
      <c r="AC289" s="44">
        <v>0</v>
      </c>
      <c r="AD289" s="44">
        <v>0</v>
      </c>
      <c r="AE289" s="44"/>
      <c r="AF289" s="44">
        <v>0</v>
      </c>
      <c r="AG289" s="44">
        <v>0</v>
      </c>
      <c r="AH289" s="44">
        <v>0</v>
      </c>
      <c r="AI289" s="44">
        <v>100000000</v>
      </c>
      <c r="AJ289" s="44">
        <v>0</v>
      </c>
      <c r="AK289" s="44">
        <v>0</v>
      </c>
      <c r="AL289" s="44">
        <v>0</v>
      </c>
      <c r="AM289" s="44">
        <v>0</v>
      </c>
      <c r="AN289" s="44">
        <v>0</v>
      </c>
      <c r="AO289" s="44">
        <v>0</v>
      </c>
      <c r="AP289" s="44">
        <v>0</v>
      </c>
      <c r="AQ289" s="44">
        <v>0</v>
      </c>
      <c r="AR289" s="44">
        <v>0</v>
      </c>
      <c r="AS289" s="44">
        <v>0</v>
      </c>
      <c r="AT289" s="44">
        <v>0</v>
      </c>
      <c r="AU289" s="44">
        <v>0</v>
      </c>
      <c r="AV289" s="44"/>
      <c r="AW289" s="44"/>
      <c r="AX289" s="44">
        <v>0</v>
      </c>
      <c r="AY289" s="44">
        <v>0</v>
      </c>
      <c r="AZ289" s="44">
        <v>0</v>
      </c>
      <c r="BA289" s="44">
        <v>57681818</v>
      </c>
      <c r="BB289" s="41"/>
      <c r="BH289" s="129">
        <f>+N289-O289</f>
        <v>0</v>
      </c>
    </row>
    <row r="290" spans="1:60" ht="63.75" customHeight="1" x14ac:dyDescent="0.25">
      <c r="A290" s="157"/>
      <c r="B290" s="16"/>
      <c r="C290" s="16"/>
      <c r="D290" s="16"/>
      <c r="E290" s="16"/>
      <c r="F290" s="16"/>
      <c r="G290" s="54"/>
      <c r="H290" s="17"/>
      <c r="I290" s="146"/>
      <c r="J290" s="17"/>
      <c r="K290" s="70" t="s">
        <v>1075</v>
      </c>
      <c r="L290" s="72">
        <v>57681818</v>
      </c>
      <c r="M290" s="62"/>
      <c r="N290" s="62"/>
      <c r="O290" s="43">
        <f t="shared" si="49"/>
        <v>0</v>
      </c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1"/>
    </row>
    <row r="291" spans="1:60" ht="38.25" customHeight="1" x14ac:dyDescent="0.25">
      <c r="A291" s="157"/>
      <c r="B291" s="16"/>
      <c r="C291" s="16"/>
      <c r="D291" s="16"/>
      <c r="E291" s="16"/>
      <c r="F291" s="16"/>
      <c r="G291" s="54"/>
      <c r="H291" s="17"/>
      <c r="I291" s="146"/>
      <c r="J291" s="17"/>
      <c r="K291" s="69" t="s">
        <v>985</v>
      </c>
      <c r="L291" s="72">
        <v>265000000</v>
      </c>
      <c r="M291" s="62"/>
      <c r="N291" s="62"/>
      <c r="O291" s="43">
        <f t="shared" si="49"/>
        <v>0</v>
      </c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1"/>
    </row>
    <row r="292" spans="1:60" ht="38.25" x14ac:dyDescent="0.25">
      <c r="A292" s="157"/>
      <c r="B292" s="16"/>
      <c r="C292" s="16"/>
      <c r="D292" s="16"/>
      <c r="E292" s="16"/>
      <c r="F292" s="16"/>
      <c r="G292" s="54"/>
      <c r="H292" s="17"/>
      <c r="I292" s="146"/>
      <c r="J292" s="17"/>
      <c r="K292" s="73" t="s">
        <v>949</v>
      </c>
      <c r="L292" s="72">
        <v>25812542.272500265</v>
      </c>
      <c r="M292" s="62"/>
      <c r="N292" s="62"/>
      <c r="O292" s="43">
        <f t="shared" si="49"/>
        <v>0</v>
      </c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1"/>
    </row>
    <row r="293" spans="1:60" ht="12.75" customHeight="1" x14ac:dyDescent="0.25">
      <c r="A293" s="157"/>
      <c r="B293" s="16"/>
      <c r="C293" s="16"/>
      <c r="D293" s="16"/>
      <c r="E293" s="16"/>
      <c r="F293" s="16"/>
      <c r="G293" s="54"/>
      <c r="H293" s="17"/>
      <c r="I293" s="146"/>
      <c r="J293" s="17"/>
      <c r="K293" s="69" t="s">
        <v>922</v>
      </c>
      <c r="L293" s="72">
        <v>100000000</v>
      </c>
      <c r="M293" s="62"/>
      <c r="N293" s="62"/>
      <c r="O293" s="43">
        <f t="shared" si="49"/>
        <v>0</v>
      </c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1"/>
    </row>
    <row r="294" spans="1:60" ht="12.75" customHeight="1" x14ac:dyDescent="0.25">
      <c r="A294" s="127" t="s">
        <v>41</v>
      </c>
      <c r="B294" s="143"/>
      <c r="C294" s="143"/>
      <c r="D294" s="143"/>
      <c r="E294" s="143"/>
      <c r="F294" s="143"/>
      <c r="G294" s="177"/>
      <c r="H294" s="143"/>
      <c r="I294" s="49" t="s">
        <v>162</v>
      </c>
      <c r="J294" s="49"/>
      <c r="K294" s="66"/>
      <c r="L294" s="66"/>
      <c r="M294" s="49"/>
      <c r="N294" s="49"/>
      <c r="O294" s="122">
        <f t="shared" si="49"/>
        <v>3916668476.23</v>
      </c>
      <c r="P294" s="123">
        <f t="shared" ref="P294:BB294" si="52">+P295+P301+P341</f>
        <v>1706044181</v>
      </c>
      <c r="Q294" s="123">
        <f t="shared" si="52"/>
        <v>0</v>
      </c>
      <c r="R294" s="123">
        <f t="shared" si="52"/>
        <v>0</v>
      </c>
      <c r="S294" s="123">
        <f t="shared" si="52"/>
        <v>50000000</v>
      </c>
      <c r="T294" s="123">
        <f t="shared" si="52"/>
        <v>0</v>
      </c>
      <c r="U294" s="123">
        <f t="shared" si="52"/>
        <v>0</v>
      </c>
      <c r="V294" s="123">
        <f t="shared" si="52"/>
        <v>180000000</v>
      </c>
      <c r="W294" s="123">
        <f t="shared" si="52"/>
        <v>0</v>
      </c>
      <c r="X294" s="123">
        <f t="shared" si="52"/>
        <v>0</v>
      </c>
      <c r="Y294" s="123">
        <f t="shared" si="52"/>
        <v>276251318</v>
      </c>
      <c r="Z294" s="123">
        <f t="shared" si="52"/>
        <v>0</v>
      </c>
      <c r="AA294" s="123">
        <f t="shared" si="52"/>
        <v>0</v>
      </c>
      <c r="AB294" s="123">
        <f t="shared" si="52"/>
        <v>0</v>
      </c>
      <c r="AC294" s="123">
        <f t="shared" si="52"/>
        <v>0</v>
      </c>
      <c r="AD294" s="123">
        <f t="shared" si="52"/>
        <v>229999999.39999998</v>
      </c>
      <c r="AE294" s="123">
        <f t="shared" si="52"/>
        <v>0</v>
      </c>
      <c r="AF294" s="123">
        <f t="shared" si="52"/>
        <v>100688918.34999999</v>
      </c>
      <c r="AG294" s="123">
        <f t="shared" si="52"/>
        <v>50000000</v>
      </c>
      <c r="AH294" s="123">
        <f t="shared" si="52"/>
        <v>43377270.200000003</v>
      </c>
      <c r="AI294" s="123">
        <f t="shared" si="52"/>
        <v>262187938.29000002</v>
      </c>
      <c r="AJ294" s="123">
        <f t="shared" si="52"/>
        <v>805878342.59000003</v>
      </c>
      <c r="AK294" s="123">
        <f t="shared" si="52"/>
        <v>0</v>
      </c>
      <c r="AL294" s="123">
        <f t="shared" si="52"/>
        <v>0</v>
      </c>
      <c r="AM294" s="123">
        <f t="shared" si="52"/>
        <v>0</v>
      </c>
      <c r="AN294" s="123">
        <f t="shared" si="52"/>
        <v>0</v>
      </c>
      <c r="AO294" s="123">
        <f t="shared" si="52"/>
        <v>0</v>
      </c>
      <c r="AP294" s="123">
        <f t="shared" si="52"/>
        <v>137584327.40000001</v>
      </c>
      <c r="AQ294" s="123">
        <f t="shared" si="52"/>
        <v>13616000</v>
      </c>
      <c r="AR294" s="123">
        <f t="shared" si="52"/>
        <v>27920181</v>
      </c>
      <c r="AS294" s="123">
        <f t="shared" si="52"/>
        <v>0</v>
      </c>
      <c r="AT294" s="123">
        <f t="shared" si="52"/>
        <v>33120000</v>
      </c>
      <c r="AU294" s="123">
        <f t="shared" si="52"/>
        <v>0</v>
      </c>
      <c r="AV294" s="123">
        <f t="shared" si="52"/>
        <v>0</v>
      </c>
      <c r="AW294" s="123">
        <f t="shared" si="52"/>
        <v>0</v>
      </c>
      <c r="AX294" s="123">
        <f t="shared" si="52"/>
        <v>0</v>
      </c>
      <c r="AY294" s="123">
        <f t="shared" si="52"/>
        <v>0</v>
      </c>
      <c r="AZ294" s="123">
        <f t="shared" si="52"/>
        <v>0</v>
      </c>
      <c r="BA294" s="123">
        <f t="shared" si="52"/>
        <v>0</v>
      </c>
      <c r="BB294" s="123" t="e">
        <f t="shared" si="52"/>
        <v>#VALUE!</v>
      </c>
    </row>
    <row r="295" spans="1:60" ht="12.75" customHeight="1" x14ac:dyDescent="0.25">
      <c r="A295" s="157" t="s">
        <v>41</v>
      </c>
      <c r="B295" s="16" t="s">
        <v>36</v>
      </c>
      <c r="C295" s="16"/>
      <c r="D295" s="16"/>
      <c r="E295" s="16"/>
      <c r="F295" s="16"/>
      <c r="G295" s="176"/>
      <c r="H295" s="155"/>
      <c r="I295" s="18" t="s">
        <v>1394</v>
      </c>
      <c r="J295" s="18"/>
      <c r="K295" s="67"/>
      <c r="L295" s="67"/>
      <c r="M295" s="18"/>
      <c r="N295" s="18"/>
      <c r="O295" s="43">
        <f t="shared" si="49"/>
        <v>50000000</v>
      </c>
      <c r="P295" s="135">
        <f>+P296</f>
        <v>0</v>
      </c>
      <c r="Q295" s="135">
        <f t="shared" ref="Q295:BB298" si="53">+Q296</f>
        <v>0</v>
      </c>
      <c r="R295" s="135">
        <f t="shared" si="53"/>
        <v>0</v>
      </c>
      <c r="S295" s="135">
        <f t="shared" si="53"/>
        <v>50000000</v>
      </c>
      <c r="T295" s="135">
        <f t="shared" si="53"/>
        <v>0</v>
      </c>
      <c r="U295" s="135">
        <f t="shared" si="53"/>
        <v>0</v>
      </c>
      <c r="V295" s="135">
        <f t="shared" si="53"/>
        <v>0</v>
      </c>
      <c r="W295" s="135">
        <f t="shared" si="53"/>
        <v>0</v>
      </c>
      <c r="X295" s="135">
        <f t="shared" si="53"/>
        <v>0</v>
      </c>
      <c r="Y295" s="135">
        <f t="shared" si="53"/>
        <v>0</v>
      </c>
      <c r="Z295" s="135">
        <f t="shared" si="53"/>
        <v>0</v>
      </c>
      <c r="AA295" s="135">
        <f t="shared" si="53"/>
        <v>0</v>
      </c>
      <c r="AB295" s="135">
        <f t="shared" si="53"/>
        <v>0</v>
      </c>
      <c r="AC295" s="135">
        <f t="shared" si="53"/>
        <v>0</v>
      </c>
      <c r="AD295" s="135">
        <f t="shared" si="53"/>
        <v>0</v>
      </c>
      <c r="AE295" s="135">
        <f t="shared" si="53"/>
        <v>0</v>
      </c>
      <c r="AF295" s="135">
        <f t="shared" si="53"/>
        <v>0</v>
      </c>
      <c r="AG295" s="135">
        <f t="shared" si="53"/>
        <v>0</v>
      </c>
      <c r="AH295" s="135">
        <f t="shared" si="53"/>
        <v>0</v>
      </c>
      <c r="AI295" s="135">
        <f t="shared" si="53"/>
        <v>0</v>
      </c>
      <c r="AJ295" s="135">
        <f t="shared" si="53"/>
        <v>0</v>
      </c>
      <c r="AK295" s="135">
        <f t="shared" si="53"/>
        <v>0</v>
      </c>
      <c r="AL295" s="135">
        <f t="shared" si="53"/>
        <v>0</v>
      </c>
      <c r="AM295" s="135">
        <f t="shared" si="53"/>
        <v>0</v>
      </c>
      <c r="AN295" s="135">
        <f t="shared" si="53"/>
        <v>0</v>
      </c>
      <c r="AO295" s="135">
        <f t="shared" si="53"/>
        <v>0</v>
      </c>
      <c r="AP295" s="135">
        <f t="shared" si="53"/>
        <v>0</v>
      </c>
      <c r="AQ295" s="135">
        <f t="shared" si="53"/>
        <v>0</v>
      </c>
      <c r="AR295" s="135">
        <f t="shared" si="53"/>
        <v>0</v>
      </c>
      <c r="AS295" s="135">
        <f t="shared" si="53"/>
        <v>0</v>
      </c>
      <c r="AT295" s="135">
        <f t="shared" si="53"/>
        <v>0</v>
      </c>
      <c r="AU295" s="135">
        <f t="shared" si="53"/>
        <v>0</v>
      </c>
      <c r="AV295" s="135">
        <f t="shared" si="53"/>
        <v>0</v>
      </c>
      <c r="AW295" s="135">
        <f t="shared" si="53"/>
        <v>0</v>
      </c>
      <c r="AX295" s="135">
        <f t="shared" si="53"/>
        <v>0</v>
      </c>
      <c r="AY295" s="135">
        <f t="shared" si="53"/>
        <v>0</v>
      </c>
      <c r="AZ295" s="135">
        <f t="shared" si="53"/>
        <v>0</v>
      </c>
      <c r="BA295" s="135">
        <f t="shared" si="53"/>
        <v>0</v>
      </c>
      <c r="BB295" s="135">
        <f t="shared" si="53"/>
        <v>0</v>
      </c>
    </row>
    <row r="296" spans="1:60" ht="45" customHeight="1" x14ac:dyDescent="0.25">
      <c r="A296" s="157" t="s">
        <v>41</v>
      </c>
      <c r="B296" s="16" t="s">
        <v>36</v>
      </c>
      <c r="C296" s="16" t="s">
        <v>36</v>
      </c>
      <c r="D296" s="16"/>
      <c r="E296" s="16"/>
      <c r="F296" s="16"/>
      <c r="G296" s="176"/>
      <c r="H296" s="155"/>
      <c r="I296" s="18" t="s">
        <v>1141</v>
      </c>
      <c r="J296" s="18"/>
      <c r="K296" s="67"/>
      <c r="L296" s="67"/>
      <c r="M296" s="18"/>
      <c r="N296" s="18"/>
      <c r="O296" s="43">
        <f t="shared" si="49"/>
        <v>50000000</v>
      </c>
      <c r="P296" s="43">
        <f>+P297</f>
        <v>0</v>
      </c>
      <c r="Q296" s="43">
        <f t="shared" si="53"/>
        <v>0</v>
      </c>
      <c r="R296" s="43">
        <f t="shared" si="53"/>
        <v>0</v>
      </c>
      <c r="S296" s="43">
        <f t="shared" si="53"/>
        <v>50000000</v>
      </c>
      <c r="T296" s="43">
        <f t="shared" si="53"/>
        <v>0</v>
      </c>
      <c r="U296" s="43">
        <f t="shared" si="53"/>
        <v>0</v>
      </c>
      <c r="V296" s="43">
        <f t="shared" si="53"/>
        <v>0</v>
      </c>
      <c r="W296" s="43">
        <f t="shared" si="53"/>
        <v>0</v>
      </c>
      <c r="X296" s="43">
        <f t="shared" si="53"/>
        <v>0</v>
      </c>
      <c r="Y296" s="43">
        <f t="shared" si="53"/>
        <v>0</v>
      </c>
      <c r="Z296" s="43">
        <f t="shared" si="53"/>
        <v>0</v>
      </c>
      <c r="AA296" s="43">
        <f t="shared" si="53"/>
        <v>0</v>
      </c>
      <c r="AB296" s="43">
        <f t="shared" si="53"/>
        <v>0</v>
      </c>
      <c r="AC296" s="43">
        <f t="shared" si="53"/>
        <v>0</v>
      </c>
      <c r="AD296" s="43">
        <f t="shared" si="53"/>
        <v>0</v>
      </c>
      <c r="AE296" s="43">
        <f t="shared" si="53"/>
        <v>0</v>
      </c>
      <c r="AF296" s="43">
        <f t="shared" si="53"/>
        <v>0</v>
      </c>
      <c r="AG296" s="43">
        <f t="shared" si="53"/>
        <v>0</v>
      </c>
      <c r="AH296" s="43">
        <f t="shared" si="53"/>
        <v>0</v>
      </c>
      <c r="AI296" s="43">
        <f t="shared" si="53"/>
        <v>0</v>
      </c>
      <c r="AJ296" s="43">
        <f t="shared" si="53"/>
        <v>0</v>
      </c>
      <c r="AK296" s="43">
        <f t="shared" si="53"/>
        <v>0</v>
      </c>
      <c r="AL296" s="43">
        <f t="shared" si="53"/>
        <v>0</v>
      </c>
      <c r="AM296" s="43">
        <f t="shared" si="53"/>
        <v>0</v>
      </c>
      <c r="AN296" s="43">
        <f t="shared" si="53"/>
        <v>0</v>
      </c>
      <c r="AO296" s="43">
        <f t="shared" si="53"/>
        <v>0</v>
      </c>
      <c r="AP296" s="43">
        <f t="shared" si="53"/>
        <v>0</v>
      </c>
      <c r="AQ296" s="43">
        <f t="shared" si="53"/>
        <v>0</v>
      </c>
      <c r="AR296" s="43">
        <f t="shared" si="53"/>
        <v>0</v>
      </c>
      <c r="AS296" s="43">
        <f t="shared" si="53"/>
        <v>0</v>
      </c>
      <c r="AT296" s="43">
        <f t="shared" si="53"/>
        <v>0</v>
      </c>
      <c r="AU296" s="43">
        <f t="shared" si="53"/>
        <v>0</v>
      </c>
      <c r="AV296" s="43">
        <f t="shared" si="53"/>
        <v>0</v>
      </c>
      <c r="AW296" s="43">
        <f t="shared" si="53"/>
        <v>0</v>
      </c>
      <c r="AX296" s="43">
        <f t="shared" si="53"/>
        <v>0</v>
      </c>
      <c r="AY296" s="43">
        <f t="shared" si="53"/>
        <v>0</v>
      </c>
      <c r="AZ296" s="43">
        <f t="shared" si="53"/>
        <v>0</v>
      </c>
      <c r="BA296" s="43">
        <f t="shared" si="53"/>
        <v>0</v>
      </c>
      <c r="BB296" s="43">
        <f t="shared" si="53"/>
        <v>0</v>
      </c>
    </row>
    <row r="297" spans="1:60" ht="12.75" customHeight="1" x14ac:dyDescent="0.25">
      <c r="A297" s="157" t="s">
        <v>41</v>
      </c>
      <c r="B297" s="16" t="s">
        <v>36</v>
      </c>
      <c r="C297" s="16" t="s">
        <v>36</v>
      </c>
      <c r="D297" s="16" t="s">
        <v>36</v>
      </c>
      <c r="E297" s="16"/>
      <c r="F297" s="16"/>
      <c r="G297" s="176"/>
      <c r="H297" s="17"/>
      <c r="I297" s="18" t="s">
        <v>37</v>
      </c>
      <c r="J297" s="18"/>
      <c r="K297" s="67"/>
      <c r="L297" s="67"/>
      <c r="M297" s="18"/>
      <c r="N297" s="18"/>
      <c r="O297" s="43">
        <f t="shared" si="49"/>
        <v>50000000</v>
      </c>
      <c r="P297" s="43">
        <f>+P298</f>
        <v>0</v>
      </c>
      <c r="Q297" s="43">
        <f t="shared" si="53"/>
        <v>0</v>
      </c>
      <c r="R297" s="43">
        <f t="shared" si="53"/>
        <v>0</v>
      </c>
      <c r="S297" s="43">
        <f t="shared" si="53"/>
        <v>50000000</v>
      </c>
      <c r="T297" s="43">
        <f t="shared" si="53"/>
        <v>0</v>
      </c>
      <c r="U297" s="43">
        <f t="shared" si="53"/>
        <v>0</v>
      </c>
      <c r="V297" s="43">
        <f t="shared" si="53"/>
        <v>0</v>
      </c>
      <c r="W297" s="43">
        <f t="shared" si="53"/>
        <v>0</v>
      </c>
      <c r="X297" s="43">
        <f t="shared" si="53"/>
        <v>0</v>
      </c>
      <c r="Y297" s="43">
        <f t="shared" si="53"/>
        <v>0</v>
      </c>
      <c r="Z297" s="43">
        <f t="shared" si="53"/>
        <v>0</v>
      </c>
      <c r="AA297" s="43">
        <f t="shared" si="53"/>
        <v>0</v>
      </c>
      <c r="AB297" s="43">
        <f t="shared" si="53"/>
        <v>0</v>
      </c>
      <c r="AC297" s="43">
        <f t="shared" si="53"/>
        <v>0</v>
      </c>
      <c r="AD297" s="43">
        <f t="shared" si="53"/>
        <v>0</v>
      </c>
      <c r="AE297" s="43">
        <f t="shared" si="53"/>
        <v>0</v>
      </c>
      <c r="AF297" s="43">
        <f t="shared" si="53"/>
        <v>0</v>
      </c>
      <c r="AG297" s="43">
        <f t="shared" si="53"/>
        <v>0</v>
      </c>
      <c r="AH297" s="43">
        <f t="shared" si="53"/>
        <v>0</v>
      </c>
      <c r="AI297" s="43">
        <f t="shared" si="53"/>
        <v>0</v>
      </c>
      <c r="AJ297" s="43">
        <f t="shared" si="53"/>
        <v>0</v>
      </c>
      <c r="AK297" s="43">
        <f t="shared" si="53"/>
        <v>0</v>
      </c>
      <c r="AL297" s="43">
        <f t="shared" si="53"/>
        <v>0</v>
      </c>
      <c r="AM297" s="43">
        <f t="shared" si="53"/>
        <v>0</v>
      </c>
      <c r="AN297" s="43">
        <f t="shared" si="53"/>
        <v>0</v>
      </c>
      <c r="AO297" s="43">
        <f t="shared" si="53"/>
        <v>0</v>
      </c>
      <c r="AP297" s="43">
        <f t="shared" si="53"/>
        <v>0</v>
      </c>
      <c r="AQ297" s="43">
        <f t="shared" si="53"/>
        <v>0</v>
      </c>
      <c r="AR297" s="43">
        <f t="shared" si="53"/>
        <v>0</v>
      </c>
      <c r="AS297" s="43">
        <f t="shared" si="53"/>
        <v>0</v>
      </c>
      <c r="AT297" s="43">
        <f t="shared" si="53"/>
        <v>0</v>
      </c>
      <c r="AU297" s="43">
        <f t="shared" si="53"/>
        <v>0</v>
      </c>
      <c r="AV297" s="43">
        <f t="shared" si="53"/>
        <v>0</v>
      </c>
      <c r="AW297" s="43">
        <f t="shared" si="53"/>
        <v>0</v>
      </c>
      <c r="AX297" s="43">
        <f t="shared" si="53"/>
        <v>0</v>
      </c>
      <c r="AY297" s="43">
        <f t="shared" si="53"/>
        <v>0</v>
      </c>
      <c r="AZ297" s="43">
        <f t="shared" si="53"/>
        <v>0</v>
      </c>
      <c r="BA297" s="43">
        <f t="shared" si="53"/>
        <v>0</v>
      </c>
      <c r="BB297" s="43">
        <f t="shared" si="53"/>
        <v>0</v>
      </c>
    </row>
    <row r="298" spans="1:60" ht="12.75" customHeight="1" x14ac:dyDescent="0.25">
      <c r="A298" s="157" t="s">
        <v>41</v>
      </c>
      <c r="B298" s="16" t="s">
        <v>36</v>
      </c>
      <c r="C298" s="16" t="s">
        <v>36</v>
      </c>
      <c r="D298" s="16" t="s">
        <v>36</v>
      </c>
      <c r="E298" s="16" t="s">
        <v>36</v>
      </c>
      <c r="F298" s="16"/>
      <c r="G298" s="173"/>
      <c r="H298" s="18"/>
      <c r="I298" s="18" t="s">
        <v>38</v>
      </c>
      <c r="J298" s="18"/>
      <c r="K298" s="67"/>
      <c r="L298" s="67"/>
      <c r="M298" s="18"/>
      <c r="N298" s="18"/>
      <c r="O298" s="43">
        <f t="shared" si="49"/>
        <v>50000000</v>
      </c>
      <c r="P298" s="43">
        <f>+P299</f>
        <v>0</v>
      </c>
      <c r="Q298" s="43">
        <f t="shared" si="53"/>
        <v>0</v>
      </c>
      <c r="R298" s="43">
        <f t="shared" si="53"/>
        <v>0</v>
      </c>
      <c r="S298" s="43">
        <f t="shared" si="53"/>
        <v>50000000</v>
      </c>
      <c r="T298" s="43">
        <f t="shared" si="53"/>
        <v>0</v>
      </c>
      <c r="U298" s="43">
        <f t="shared" si="53"/>
        <v>0</v>
      </c>
      <c r="V298" s="43">
        <f t="shared" si="53"/>
        <v>0</v>
      </c>
      <c r="W298" s="43">
        <f t="shared" si="53"/>
        <v>0</v>
      </c>
      <c r="X298" s="43">
        <f t="shared" si="53"/>
        <v>0</v>
      </c>
      <c r="Y298" s="43">
        <f t="shared" si="53"/>
        <v>0</v>
      </c>
      <c r="Z298" s="43">
        <f t="shared" si="53"/>
        <v>0</v>
      </c>
      <c r="AA298" s="43">
        <f t="shared" si="53"/>
        <v>0</v>
      </c>
      <c r="AB298" s="43">
        <f t="shared" si="53"/>
        <v>0</v>
      </c>
      <c r="AC298" s="43">
        <f t="shared" si="53"/>
        <v>0</v>
      </c>
      <c r="AD298" s="43">
        <f t="shared" si="53"/>
        <v>0</v>
      </c>
      <c r="AE298" s="43">
        <f t="shared" si="53"/>
        <v>0</v>
      </c>
      <c r="AF298" s="43">
        <f t="shared" si="53"/>
        <v>0</v>
      </c>
      <c r="AG298" s="43">
        <f t="shared" si="53"/>
        <v>0</v>
      </c>
      <c r="AH298" s="43">
        <f t="shared" si="53"/>
        <v>0</v>
      </c>
      <c r="AI298" s="43">
        <f t="shared" si="53"/>
        <v>0</v>
      </c>
      <c r="AJ298" s="43">
        <f t="shared" si="53"/>
        <v>0</v>
      </c>
      <c r="AK298" s="43">
        <f t="shared" si="53"/>
        <v>0</v>
      </c>
      <c r="AL298" s="43">
        <f t="shared" si="53"/>
        <v>0</v>
      </c>
      <c r="AM298" s="43">
        <f t="shared" si="53"/>
        <v>0</v>
      </c>
      <c r="AN298" s="43">
        <f t="shared" si="53"/>
        <v>0</v>
      </c>
      <c r="AO298" s="43">
        <f t="shared" si="53"/>
        <v>0</v>
      </c>
      <c r="AP298" s="43">
        <f t="shared" si="53"/>
        <v>0</v>
      </c>
      <c r="AQ298" s="43">
        <f t="shared" si="53"/>
        <v>0</v>
      </c>
      <c r="AR298" s="43">
        <f t="shared" si="53"/>
        <v>0</v>
      </c>
      <c r="AS298" s="43">
        <f t="shared" si="53"/>
        <v>0</v>
      </c>
      <c r="AT298" s="43">
        <f t="shared" si="53"/>
        <v>0</v>
      </c>
      <c r="AU298" s="43">
        <f t="shared" si="53"/>
        <v>0</v>
      </c>
      <c r="AV298" s="43">
        <f t="shared" si="53"/>
        <v>0</v>
      </c>
      <c r="AW298" s="43">
        <f t="shared" si="53"/>
        <v>0</v>
      </c>
      <c r="AX298" s="43">
        <f t="shared" si="53"/>
        <v>0</v>
      </c>
      <c r="AY298" s="43">
        <f t="shared" si="53"/>
        <v>0</v>
      </c>
      <c r="AZ298" s="43">
        <f t="shared" si="53"/>
        <v>0</v>
      </c>
      <c r="BA298" s="43">
        <f t="shared" si="53"/>
        <v>0</v>
      </c>
      <c r="BB298" s="43">
        <f t="shared" si="53"/>
        <v>0</v>
      </c>
    </row>
    <row r="299" spans="1:60" s="15" customFormat="1" ht="22.5" customHeight="1" x14ac:dyDescent="0.25">
      <c r="A299" s="157" t="s">
        <v>41</v>
      </c>
      <c r="B299" s="16" t="s">
        <v>36</v>
      </c>
      <c r="C299" s="16" t="s">
        <v>36</v>
      </c>
      <c r="D299" s="16" t="s">
        <v>36</v>
      </c>
      <c r="E299" s="16" t="s">
        <v>36</v>
      </c>
      <c r="F299" s="294" t="s">
        <v>1273</v>
      </c>
      <c r="G299" s="184" t="s">
        <v>163</v>
      </c>
      <c r="H299" s="185" t="s">
        <v>164</v>
      </c>
      <c r="I299" s="146" t="s">
        <v>514</v>
      </c>
      <c r="J299" s="17" t="s">
        <v>513</v>
      </c>
      <c r="K299" s="70"/>
      <c r="L299" s="70"/>
      <c r="M299" s="196"/>
      <c r="N299" s="197">
        <v>50000000</v>
      </c>
      <c r="O299" s="188">
        <f t="shared" si="49"/>
        <v>50000000</v>
      </c>
      <c r="P299" s="134">
        <v>0</v>
      </c>
      <c r="Q299" s="134">
        <v>0</v>
      </c>
      <c r="R299" s="134"/>
      <c r="S299" s="134">
        <v>50000000</v>
      </c>
      <c r="T299" s="134">
        <v>0</v>
      </c>
      <c r="U299" s="134">
        <v>0</v>
      </c>
      <c r="V299" s="134">
        <v>0</v>
      </c>
      <c r="W299" s="134">
        <v>0</v>
      </c>
      <c r="X299" s="134">
        <v>0</v>
      </c>
      <c r="Y299" s="134">
        <v>0</v>
      </c>
      <c r="Z299" s="134">
        <v>0</v>
      </c>
      <c r="AA299" s="134"/>
      <c r="AB299" s="134">
        <v>0</v>
      </c>
      <c r="AC299" s="134">
        <v>0</v>
      </c>
      <c r="AD299" s="134">
        <v>0</v>
      </c>
      <c r="AE299" s="134"/>
      <c r="AF299" s="134">
        <v>0</v>
      </c>
      <c r="AG299" s="134">
        <v>0</v>
      </c>
      <c r="AH299" s="134">
        <v>0</v>
      </c>
      <c r="AI299" s="134">
        <v>0</v>
      </c>
      <c r="AJ299" s="134">
        <v>0</v>
      </c>
      <c r="AK299" s="134">
        <v>0</v>
      </c>
      <c r="AL299" s="134">
        <v>0</v>
      </c>
      <c r="AM299" s="134">
        <v>0</v>
      </c>
      <c r="AN299" s="134">
        <v>0</v>
      </c>
      <c r="AO299" s="134">
        <v>0</v>
      </c>
      <c r="AP299" s="134">
        <v>0</v>
      </c>
      <c r="AQ299" s="134">
        <v>0</v>
      </c>
      <c r="AR299" s="134">
        <v>0</v>
      </c>
      <c r="AS299" s="134">
        <v>0</v>
      </c>
      <c r="AT299" s="134">
        <v>0</v>
      </c>
      <c r="AU299" s="134">
        <v>0</v>
      </c>
      <c r="AV299" s="134"/>
      <c r="AW299" s="134"/>
      <c r="AX299" s="134">
        <v>0</v>
      </c>
      <c r="AY299" s="134"/>
      <c r="AZ299" s="134">
        <v>0</v>
      </c>
      <c r="BA299" s="134"/>
      <c r="BB299" s="215"/>
      <c r="BH299" s="129">
        <f>+N299-O299</f>
        <v>0</v>
      </c>
    </row>
    <row r="300" spans="1:60" s="15" customFormat="1" ht="33.75" customHeight="1" x14ac:dyDescent="0.25">
      <c r="A300" s="157"/>
      <c r="B300" s="16"/>
      <c r="C300" s="196"/>
      <c r="D300" s="196"/>
      <c r="E300" s="196"/>
      <c r="F300" s="196"/>
      <c r="G300" s="184"/>
      <c r="H300" s="185"/>
      <c r="I300" s="146"/>
      <c r="J300" s="17"/>
      <c r="K300" s="89" t="s">
        <v>986</v>
      </c>
      <c r="L300" s="72">
        <v>50000000</v>
      </c>
      <c r="M300" s="196"/>
      <c r="N300" s="198"/>
      <c r="O300" s="188">
        <f t="shared" si="49"/>
        <v>0</v>
      </c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  <c r="AM300" s="134"/>
      <c r="AN300" s="134"/>
      <c r="AO300" s="134"/>
      <c r="AP300" s="134"/>
      <c r="AQ300" s="134"/>
      <c r="AR300" s="134"/>
      <c r="AS300" s="134"/>
      <c r="AT300" s="134"/>
      <c r="AU300" s="134"/>
      <c r="AV300" s="134"/>
      <c r="AW300" s="134"/>
      <c r="AX300" s="134"/>
      <c r="AY300" s="134"/>
      <c r="AZ300" s="134"/>
      <c r="BA300" s="134"/>
      <c r="BB300" s="215"/>
    </row>
    <row r="301" spans="1:60" ht="12.75" customHeight="1" x14ac:dyDescent="0.25">
      <c r="A301" s="157" t="s">
        <v>41</v>
      </c>
      <c r="B301" s="158" t="s">
        <v>34</v>
      </c>
      <c r="C301" s="155"/>
      <c r="D301" s="155"/>
      <c r="E301" s="155"/>
      <c r="F301" s="155"/>
      <c r="G301" s="176"/>
      <c r="H301" s="155"/>
      <c r="I301" s="18" t="s">
        <v>45</v>
      </c>
      <c r="J301" s="18"/>
      <c r="K301" s="67"/>
      <c r="L301" s="67"/>
      <c r="M301" s="18"/>
      <c r="N301" s="18"/>
      <c r="O301" s="43">
        <f t="shared" si="49"/>
        <v>2526103268.3400002</v>
      </c>
      <c r="P301" s="135">
        <f>+P302</f>
        <v>1206044181</v>
      </c>
      <c r="Q301" s="135">
        <f t="shared" ref="Q301:BB301" si="54">+Q302</f>
        <v>0</v>
      </c>
      <c r="R301" s="135">
        <f t="shared" si="54"/>
        <v>0</v>
      </c>
      <c r="S301" s="135">
        <f t="shared" si="54"/>
        <v>0</v>
      </c>
      <c r="T301" s="135">
        <f t="shared" si="54"/>
        <v>0</v>
      </c>
      <c r="U301" s="135">
        <f t="shared" si="54"/>
        <v>0</v>
      </c>
      <c r="V301" s="135">
        <f t="shared" si="54"/>
        <v>0</v>
      </c>
      <c r="W301" s="135">
        <f t="shared" si="54"/>
        <v>0</v>
      </c>
      <c r="X301" s="135">
        <f t="shared" si="54"/>
        <v>0</v>
      </c>
      <c r="Y301" s="135">
        <f t="shared" si="54"/>
        <v>251251318</v>
      </c>
      <c r="Z301" s="135">
        <f t="shared" si="54"/>
        <v>0</v>
      </c>
      <c r="AA301" s="135">
        <f t="shared" si="54"/>
        <v>0</v>
      </c>
      <c r="AB301" s="135">
        <f t="shared" si="54"/>
        <v>0</v>
      </c>
      <c r="AC301" s="135">
        <f t="shared" si="54"/>
        <v>0</v>
      </c>
      <c r="AD301" s="135">
        <f t="shared" si="54"/>
        <v>50000000</v>
      </c>
      <c r="AE301" s="135">
        <f t="shared" si="54"/>
        <v>0</v>
      </c>
      <c r="AF301" s="135">
        <f t="shared" si="54"/>
        <v>688918.34999999404</v>
      </c>
      <c r="AG301" s="135">
        <f t="shared" si="54"/>
        <v>0</v>
      </c>
      <c r="AH301" s="135">
        <f t="shared" si="54"/>
        <v>0</v>
      </c>
      <c r="AI301" s="135">
        <f t="shared" si="54"/>
        <v>0</v>
      </c>
      <c r="AJ301" s="135">
        <f t="shared" si="54"/>
        <v>805878342.59000003</v>
      </c>
      <c r="AK301" s="135">
        <f t="shared" si="54"/>
        <v>0</v>
      </c>
      <c r="AL301" s="135">
        <f t="shared" si="54"/>
        <v>0</v>
      </c>
      <c r="AM301" s="135">
        <f t="shared" si="54"/>
        <v>0</v>
      </c>
      <c r="AN301" s="135">
        <f t="shared" si="54"/>
        <v>0</v>
      </c>
      <c r="AO301" s="135">
        <f t="shared" si="54"/>
        <v>0</v>
      </c>
      <c r="AP301" s="135">
        <f t="shared" si="54"/>
        <v>137584327.40000001</v>
      </c>
      <c r="AQ301" s="135">
        <f t="shared" si="54"/>
        <v>13616000</v>
      </c>
      <c r="AR301" s="135">
        <f t="shared" si="54"/>
        <v>27920181</v>
      </c>
      <c r="AS301" s="135">
        <f t="shared" si="54"/>
        <v>0</v>
      </c>
      <c r="AT301" s="135">
        <f t="shared" si="54"/>
        <v>33120000</v>
      </c>
      <c r="AU301" s="135">
        <f t="shared" si="54"/>
        <v>0</v>
      </c>
      <c r="AV301" s="135">
        <f t="shared" si="54"/>
        <v>0</v>
      </c>
      <c r="AW301" s="135">
        <f t="shared" si="54"/>
        <v>0</v>
      </c>
      <c r="AX301" s="135">
        <f t="shared" si="54"/>
        <v>0</v>
      </c>
      <c r="AY301" s="135">
        <f t="shared" si="54"/>
        <v>0</v>
      </c>
      <c r="AZ301" s="135">
        <f t="shared" si="54"/>
        <v>0</v>
      </c>
      <c r="BA301" s="135">
        <f t="shared" si="54"/>
        <v>0</v>
      </c>
      <c r="BB301" s="135" t="e">
        <f t="shared" si="54"/>
        <v>#VALUE!</v>
      </c>
    </row>
    <row r="302" spans="1:60" ht="78.75" customHeight="1" x14ac:dyDescent="0.25">
      <c r="A302" s="157" t="s">
        <v>41</v>
      </c>
      <c r="B302" s="158" t="s">
        <v>34</v>
      </c>
      <c r="C302" s="16" t="s">
        <v>34</v>
      </c>
      <c r="D302" s="16"/>
      <c r="E302" s="16"/>
      <c r="F302" s="16"/>
      <c r="G302" s="173"/>
      <c r="H302" s="18"/>
      <c r="I302" s="18" t="s">
        <v>1142</v>
      </c>
      <c r="J302" s="18"/>
      <c r="K302" s="67"/>
      <c r="L302" s="67"/>
      <c r="M302" s="18"/>
      <c r="N302" s="18"/>
      <c r="O302" s="43">
        <f t="shared" si="49"/>
        <v>2526103268.3400002</v>
      </c>
      <c r="P302" s="43">
        <f t="shared" ref="P302:BB302" si="55">+P303+P337</f>
        <v>1206044181</v>
      </c>
      <c r="Q302" s="43">
        <f t="shared" si="55"/>
        <v>0</v>
      </c>
      <c r="R302" s="43">
        <f t="shared" si="55"/>
        <v>0</v>
      </c>
      <c r="S302" s="43">
        <f t="shared" si="55"/>
        <v>0</v>
      </c>
      <c r="T302" s="43">
        <f t="shared" si="55"/>
        <v>0</v>
      </c>
      <c r="U302" s="43">
        <f t="shared" si="55"/>
        <v>0</v>
      </c>
      <c r="V302" s="43">
        <f t="shared" si="55"/>
        <v>0</v>
      </c>
      <c r="W302" s="43">
        <f t="shared" si="55"/>
        <v>0</v>
      </c>
      <c r="X302" s="43">
        <f t="shared" si="55"/>
        <v>0</v>
      </c>
      <c r="Y302" s="43">
        <f t="shared" si="55"/>
        <v>251251318</v>
      </c>
      <c r="Z302" s="43">
        <f t="shared" si="55"/>
        <v>0</v>
      </c>
      <c r="AA302" s="43">
        <f t="shared" si="55"/>
        <v>0</v>
      </c>
      <c r="AB302" s="43">
        <f t="shared" si="55"/>
        <v>0</v>
      </c>
      <c r="AC302" s="43">
        <f t="shared" si="55"/>
        <v>0</v>
      </c>
      <c r="AD302" s="43">
        <f t="shared" si="55"/>
        <v>50000000</v>
      </c>
      <c r="AE302" s="43">
        <f t="shared" si="55"/>
        <v>0</v>
      </c>
      <c r="AF302" s="43">
        <f t="shared" si="55"/>
        <v>688918.34999999404</v>
      </c>
      <c r="AG302" s="43">
        <f t="shared" si="55"/>
        <v>0</v>
      </c>
      <c r="AH302" s="43">
        <f t="shared" si="55"/>
        <v>0</v>
      </c>
      <c r="AI302" s="43">
        <f t="shared" si="55"/>
        <v>0</v>
      </c>
      <c r="AJ302" s="43">
        <f t="shared" si="55"/>
        <v>805878342.59000003</v>
      </c>
      <c r="AK302" s="43">
        <f t="shared" si="55"/>
        <v>0</v>
      </c>
      <c r="AL302" s="43">
        <f t="shared" si="55"/>
        <v>0</v>
      </c>
      <c r="AM302" s="43">
        <f t="shared" si="55"/>
        <v>0</v>
      </c>
      <c r="AN302" s="43">
        <f t="shared" si="55"/>
        <v>0</v>
      </c>
      <c r="AO302" s="43">
        <f t="shared" si="55"/>
        <v>0</v>
      </c>
      <c r="AP302" s="43">
        <f t="shared" si="55"/>
        <v>137584327.40000001</v>
      </c>
      <c r="AQ302" s="43">
        <f t="shared" si="55"/>
        <v>13616000</v>
      </c>
      <c r="AR302" s="43">
        <f t="shared" si="55"/>
        <v>27920181</v>
      </c>
      <c r="AS302" s="43">
        <f t="shared" si="55"/>
        <v>0</v>
      </c>
      <c r="AT302" s="43">
        <f t="shared" si="55"/>
        <v>33120000</v>
      </c>
      <c r="AU302" s="43">
        <f t="shared" si="55"/>
        <v>0</v>
      </c>
      <c r="AV302" s="43">
        <f t="shared" si="55"/>
        <v>0</v>
      </c>
      <c r="AW302" s="43">
        <f t="shared" si="55"/>
        <v>0</v>
      </c>
      <c r="AX302" s="43">
        <f t="shared" si="55"/>
        <v>0</v>
      </c>
      <c r="AY302" s="43">
        <f t="shared" si="55"/>
        <v>0</v>
      </c>
      <c r="AZ302" s="43">
        <f t="shared" si="55"/>
        <v>0</v>
      </c>
      <c r="BA302" s="43">
        <f t="shared" si="55"/>
        <v>0</v>
      </c>
      <c r="BB302" s="43" t="e">
        <f t="shared" si="55"/>
        <v>#VALUE!</v>
      </c>
    </row>
    <row r="303" spans="1:60" ht="12.75" customHeight="1" x14ac:dyDescent="0.25">
      <c r="A303" s="157" t="s">
        <v>41</v>
      </c>
      <c r="B303" s="158" t="s">
        <v>34</v>
      </c>
      <c r="C303" s="16" t="s">
        <v>34</v>
      </c>
      <c r="D303" s="16" t="s">
        <v>43</v>
      </c>
      <c r="E303" s="16"/>
      <c r="F303" s="16"/>
      <c r="G303" s="176"/>
      <c r="H303" s="18"/>
      <c r="I303" s="18" t="s">
        <v>165</v>
      </c>
      <c r="J303" s="18"/>
      <c r="K303" s="67"/>
      <c r="L303" s="67"/>
      <c r="M303" s="18"/>
      <c r="N303" s="18"/>
      <c r="O303" s="43">
        <f t="shared" si="49"/>
        <v>2476103268.3400002</v>
      </c>
      <c r="P303" s="43">
        <f t="shared" ref="P303:BB303" si="56">+P304+P317+P326+P330</f>
        <v>1206044181</v>
      </c>
      <c r="Q303" s="43">
        <f t="shared" si="56"/>
        <v>0</v>
      </c>
      <c r="R303" s="43">
        <f t="shared" si="56"/>
        <v>0</v>
      </c>
      <c r="S303" s="43">
        <f t="shared" si="56"/>
        <v>0</v>
      </c>
      <c r="T303" s="43">
        <f t="shared" si="56"/>
        <v>0</v>
      </c>
      <c r="U303" s="43">
        <f t="shared" si="56"/>
        <v>0</v>
      </c>
      <c r="V303" s="43">
        <f t="shared" si="56"/>
        <v>0</v>
      </c>
      <c r="W303" s="43">
        <f t="shared" si="56"/>
        <v>0</v>
      </c>
      <c r="X303" s="43">
        <f t="shared" si="56"/>
        <v>0</v>
      </c>
      <c r="Y303" s="43">
        <f t="shared" si="56"/>
        <v>251251318</v>
      </c>
      <c r="Z303" s="43">
        <f t="shared" si="56"/>
        <v>0</v>
      </c>
      <c r="AA303" s="43">
        <f t="shared" si="56"/>
        <v>0</v>
      </c>
      <c r="AB303" s="43">
        <f t="shared" si="56"/>
        <v>0</v>
      </c>
      <c r="AC303" s="43">
        <f t="shared" si="56"/>
        <v>0</v>
      </c>
      <c r="AD303" s="43">
        <f t="shared" si="56"/>
        <v>0</v>
      </c>
      <c r="AE303" s="43">
        <f t="shared" si="56"/>
        <v>0</v>
      </c>
      <c r="AF303" s="43">
        <f t="shared" si="56"/>
        <v>688918.34999999404</v>
      </c>
      <c r="AG303" s="43">
        <f t="shared" si="56"/>
        <v>0</v>
      </c>
      <c r="AH303" s="43">
        <f t="shared" si="56"/>
        <v>0</v>
      </c>
      <c r="AI303" s="43">
        <f t="shared" si="56"/>
        <v>0</v>
      </c>
      <c r="AJ303" s="43">
        <f t="shared" si="56"/>
        <v>805878342.59000003</v>
      </c>
      <c r="AK303" s="43">
        <f t="shared" si="56"/>
        <v>0</v>
      </c>
      <c r="AL303" s="43">
        <f t="shared" si="56"/>
        <v>0</v>
      </c>
      <c r="AM303" s="43">
        <f t="shared" si="56"/>
        <v>0</v>
      </c>
      <c r="AN303" s="43">
        <f t="shared" si="56"/>
        <v>0</v>
      </c>
      <c r="AO303" s="43">
        <f t="shared" si="56"/>
        <v>0</v>
      </c>
      <c r="AP303" s="43">
        <f t="shared" si="56"/>
        <v>137584327.40000001</v>
      </c>
      <c r="AQ303" s="43">
        <f t="shared" si="56"/>
        <v>13616000</v>
      </c>
      <c r="AR303" s="43">
        <f t="shared" si="56"/>
        <v>27920181</v>
      </c>
      <c r="AS303" s="43">
        <f t="shared" si="56"/>
        <v>0</v>
      </c>
      <c r="AT303" s="43">
        <f t="shared" si="56"/>
        <v>33120000</v>
      </c>
      <c r="AU303" s="43">
        <f t="shared" si="56"/>
        <v>0</v>
      </c>
      <c r="AV303" s="43">
        <f t="shared" si="56"/>
        <v>0</v>
      </c>
      <c r="AW303" s="43">
        <f t="shared" si="56"/>
        <v>0</v>
      </c>
      <c r="AX303" s="43">
        <f t="shared" si="56"/>
        <v>0</v>
      </c>
      <c r="AY303" s="43">
        <f t="shared" si="56"/>
        <v>0</v>
      </c>
      <c r="AZ303" s="43">
        <f t="shared" si="56"/>
        <v>0</v>
      </c>
      <c r="BA303" s="43">
        <f t="shared" si="56"/>
        <v>0</v>
      </c>
      <c r="BB303" s="43" t="e">
        <f t="shared" si="56"/>
        <v>#VALUE!</v>
      </c>
    </row>
    <row r="304" spans="1:60" ht="13.5" customHeight="1" x14ac:dyDescent="0.25">
      <c r="A304" s="157" t="s">
        <v>41</v>
      </c>
      <c r="B304" s="158" t="s">
        <v>34</v>
      </c>
      <c r="C304" s="16" t="s">
        <v>34</v>
      </c>
      <c r="D304" s="16" t="s">
        <v>43</v>
      </c>
      <c r="E304" s="16" t="s">
        <v>166</v>
      </c>
      <c r="F304" s="16"/>
      <c r="G304" s="173"/>
      <c r="H304" s="18"/>
      <c r="I304" s="18" t="s">
        <v>167</v>
      </c>
      <c r="J304" s="18"/>
      <c r="K304" s="67"/>
      <c r="L304" s="67"/>
      <c r="M304" s="18"/>
      <c r="N304" s="18"/>
      <c r="O304" s="43">
        <f t="shared" si="49"/>
        <v>342980362</v>
      </c>
      <c r="P304" s="43">
        <f>+P305+P312+P315</f>
        <v>141044181</v>
      </c>
      <c r="Q304" s="43">
        <f t="shared" ref="Q304:BB304" si="57">+Q305+Q312+Q315</f>
        <v>0</v>
      </c>
      <c r="R304" s="43">
        <f t="shared" si="57"/>
        <v>0</v>
      </c>
      <c r="S304" s="43">
        <f t="shared" si="57"/>
        <v>0</v>
      </c>
      <c r="T304" s="43">
        <f t="shared" si="57"/>
        <v>0</v>
      </c>
      <c r="U304" s="43">
        <f t="shared" si="57"/>
        <v>0</v>
      </c>
      <c r="V304" s="43">
        <f t="shared" si="57"/>
        <v>0</v>
      </c>
      <c r="W304" s="43">
        <f t="shared" si="57"/>
        <v>0</v>
      </c>
      <c r="X304" s="43">
        <f t="shared" si="57"/>
        <v>0</v>
      </c>
      <c r="Y304" s="43">
        <f t="shared" si="57"/>
        <v>150000000</v>
      </c>
      <c r="Z304" s="43">
        <f t="shared" si="57"/>
        <v>0</v>
      </c>
      <c r="AA304" s="43">
        <f t="shared" si="57"/>
        <v>0</v>
      </c>
      <c r="AB304" s="43">
        <f t="shared" si="57"/>
        <v>0</v>
      </c>
      <c r="AC304" s="43">
        <f t="shared" si="57"/>
        <v>0</v>
      </c>
      <c r="AD304" s="43">
        <f t="shared" si="57"/>
        <v>0</v>
      </c>
      <c r="AE304" s="43">
        <f t="shared" si="57"/>
        <v>0</v>
      </c>
      <c r="AF304" s="43">
        <f t="shared" si="57"/>
        <v>0</v>
      </c>
      <c r="AG304" s="43">
        <f t="shared" si="57"/>
        <v>0</v>
      </c>
      <c r="AH304" s="43">
        <f t="shared" si="57"/>
        <v>0</v>
      </c>
      <c r="AI304" s="43">
        <f t="shared" si="57"/>
        <v>0</v>
      </c>
      <c r="AJ304" s="43">
        <f t="shared" si="57"/>
        <v>0</v>
      </c>
      <c r="AK304" s="43">
        <f t="shared" si="57"/>
        <v>0</v>
      </c>
      <c r="AL304" s="43">
        <f t="shared" si="57"/>
        <v>0</v>
      </c>
      <c r="AM304" s="43">
        <f t="shared" si="57"/>
        <v>0</v>
      </c>
      <c r="AN304" s="43">
        <f t="shared" si="57"/>
        <v>0</v>
      </c>
      <c r="AO304" s="43">
        <f t="shared" si="57"/>
        <v>0</v>
      </c>
      <c r="AP304" s="43">
        <f t="shared" si="57"/>
        <v>0</v>
      </c>
      <c r="AQ304" s="43">
        <f t="shared" si="57"/>
        <v>13616000</v>
      </c>
      <c r="AR304" s="43">
        <f t="shared" si="57"/>
        <v>27920181</v>
      </c>
      <c r="AS304" s="43">
        <f t="shared" si="57"/>
        <v>0</v>
      </c>
      <c r="AT304" s="43">
        <f t="shared" si="57"/>
        <v>10400000</v>
      </c>
      <c r="AU304" s="43">
        <f t="shared" si="57"/>
        <v>0</v>
      </c>
      <c r="AV304" s="43">
        <f t="shared" si="57"/>
        <v>0</v>
      </c>
      <c r="AW304" s="43">
        <f t="shared" si="57"/>
        <v>0</v>
      </c>
      <c r="AX304" s="43">
        <f t="shared" si="57"/>
        <v>0</v>
      </c>
      <c r="AY304" s="43">
        <f t="shared" si="57"/>
        <v>0</v>
      </c>
      <c r="AZ304" s="43">
        <f t="shared" si="57"/>
        <v>0</v>
      </c>
      <c r="BA304" s="43">
        <f t="shared" si="57"/>
        <v>0</v>
      </c>
      <c r="BB304" s="43" t="e">
        <f t="shared" si="57"/>
        <v>#VALUE!</v>
      </c>
      <c r="BC304" s="10"/>
      <c r="BD304" s="10"/>
      <c r="BE304" s="10"/>
    </row>
    <row r="305" spans="1:60" ht="33.75" customHeight="1" x14ac:dyDescent="0.25">
      <c r="A305" s="157" t="s">
        <v>41</v>
      </c>
      <c r="B305" s="158" t="s">
        <v>34</v>
      </c>
      <c r="C305" s="16" t="s">
        <v>34</v>
      </c>
      <c r="D305" s="16" t="s">
        <v>43</v>
      </c>
      <c r="E305" s="16" t="s">
        <v>166</v>
      </c>
      <c r="F305" s="294" t="s">
        <v>1169</v>
      </c>
      <c r="G305" s="54" t="s">
        <v>168</v>
      </c>
      <c r="H305" s="17" t="s">
        <v>169</v>
      </c>
      <c r="I305" s="146" t="s">
        <v>731</v>
      </c>
      <c r="J305" s="18" t="s">
        <v>908</v>
      </c>
      <c r="K305" s="67"/>
      <c r="L305" s="72"/>
      <c r="M305" s="61" t="s">
        <v>907</v>
      </c>
      <c r="N305" s="60">
        <v>151936181</v>
      </c>
      <c r="O305" s="43">
        <f t="shared" si="49"/>
        <v>151936181</v>
      </c>
      <c r="P305" s="44">
        <v>0</v>
      </c>
      <c r="Q305" s="44">
        <v>0</v>
      </c>
      <c r="R305" s="44"/>
      <c r="S305" s="44">
        <v>0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100000000</v>
      </c>
      <c r="Z305" s="44">
        <v>0</v>
      </c>
      <c r="AA305" s="44"/>
      <c r="AB305" s="44">
        <v>0</v>
      </c>
      <c r="AC305" s="44">
        <v>0</v>
      </c>
      <c r="AD305" s="44">
        <v>0</v>
      </c>
      <c r="AE305" s="44"/>
      <c r="AF305" s="44">
        <v>0</v>
      </c>
      <c r="AG305" s="44">
        <v>0</v>
      </c>
      <c r="AH305" s="44">
        <v>0</v>
      </c>
      <c r="AI305" s="44">
        <v>0</v>
      </c>
      <c r="AJ305" s="44">
        <v>0</v>
      </c>
      <c r="AK305" s="44">
        <v>0</v>
      </c>
      <c r="AL305" s="44">
        <v>0</v>
      </c>
      <c r="AM305" s="44">
        <v>0</v>
      </c>
      <c r="AN305" s="44">
        <v>0</v>
      </c>
      <c r="AO305" s="44">
        <v>0</v>
      </c>
      <c r="AP305" s="44">
        <v>0</v>
      </c>
      <c r="AQ305" s="44">
        <v>13616000</v>
      </c>
      <c r="AR305" s="44">
        <v>27920181</v>
      </c>
      <c r="AS305" s="44">
        <v>0</v>
      </c>
      <c r="AT305" s="44">
        <v>10400000</v>
      </c>
      <c r="AU305" s="44">
        <v>0</v>
      </c>
      <c r="AV305" s="44"/>
      <c r="AW305" s="44"/>
      <c r="AX305" s="44">
        <v>0</v>
      </c>
      <c r="AY305" s="44"/>
      <c r="AZ305" s="44">
        <v>0</v>
      </c>
      <c r="BA305" s="44"/>
      <c r="BB305" s="44" t="s">
        <v>1047</v>
      </c>
      <c r="BC305" s="10"/>
      <c r="BD305" s="10"/>
      <c r="BE305" s="10"/>
      <c r="BH305" s="129">
        <f>+N305-O305</f>
        <v>0</v>
      </c>
    </row>
    <row r="306" spans="1:60" ht="38.25" x14ac:dyDescent="0.25">
      <c r="A306" s="157"/>
      <c r="B306" s="158"/>
      <c r="C306" s="16"/>
      <c r="D306" s="16"/>
      <c r="E306" s="16"/>
      <c r="F306" s="16"/>
      <c r="G306" s="54"/>
      <c r="H306" s="17"/>
      <c r="I306" s="146"/>
      <c r="J306" s="18"/>
      <c r="K306" s="73" t="s">
        <v>949</v>
      </c>
      <c r="L306" s="72">
        <v>100000000</v>
      </c>
      <c r="M306" s="61"/>
      <c r="N306" s="61"/>
      <c r="O306" s="43">
        <f t="shared" si="49"/>
        <v>0</v>
      </c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10"/>
      <c r="BD306" s="10"/>
      <c r="BE306" s="10"/>
    </row>
    <row r="307" spans="1:60" ht="25.5" customHeight="1" x14ac:dyDescent="0.25">
      <c r="A307" s="157"/>
      <c r="B307" s="158"/>
      <c r="C307" s="16"/>
      <c r="D307" s="16"/>
      <c r="E307" s="16"/>
      <c r="F307" s="16"/>
      <c r="G307" s="54"/>
      <c r="H307" s="17"/>
      <c r="I307" s="146"/>
      <c r="J307" s="18"/>
      <c r="K307" s="216" t="s">
        <v>950</v>
      </c>
      <c r="L307" s="72">
        <v>7000000</v>
      </c>
      <c r="M307" s="61"/>
      <c r="N307" s="61"/>
      <c r="O307" s="43">
        <f t="shared" si="49"/>
        <v>0</v>
      </c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10"/>
      <c r="BD307" s="10"/>
      <c r="BE307" s="10"/>
    </row>
    <row r="308" spans="1:60" ht="25.5" customHeight="1" x14ac:dyDescent="0.25">
      <c r="A308" s="157"/>
      <c r="B308" s="158"/>
      <c r="C308" s="16"/>
      <c r="D308" s="16"/>
      <c r="E308" s="16"/>
      <c r="F308" s="16"/>
      <c r="G308" s="54"/>
      <c r="H308" s="17"/>
      <c r="I308" s="146"/>
      <c r="J308" s="18"/>
      <c r="K308" s="216" t="s">
        <v>1046</v>
      </c>
      <c r="L308" s="72">
        <v>6616000</v>
      </c>
      <c r="M308" s="61"/>
      <c r="N308" s="61"/>
      <c r="O308" s="43">
        <f t="shared" si="49"/>
        <v>0</v>
      </c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10"/>
      <c r="BD308" s="10"/>
      <c r="BE308" s="10"/>
    </row>
    <row r="309" spans="1:60" ht="25.5" x14ac:dyDescent="0.25">
      <c r="A309" s="157"/>
      <c r="B309" s="158"/>
      <c r="C309" s="16"/>
      <c r="D309" s="16"/>
      <c r="E309" s="16"/>
      <c r="F309" s="16"/>
      <c r="G309" s="54"/>
      <c r="H309" s="17"/>
      <c r="I309" s="146"/>
      <c r="J309" s="18"/>
      <c r="K309" s="216" t="s">
        <v>951</v>
      </c>
      <c r="L309" s="72">
        <v>13000000</v>
      </c>
      <c r="M309" s="61"/>
      <c r="N309" s="61"/>
      <c r="O309" s="43">
        <f t="shared" si="49"/>
        <v>0</v>
      </c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10"/>
      <c r="BD309" s="10"/>
      <c r="BE309" s="10"/>
    </row>
    <row r="310" spans="1:60" ht="25.5" x14ac:dyDescent="0.25">
      <c r="A310" s="157"/>
      <c r="B310" s="158"/>
      <c r="C310" s="16"/>
      <c r="D310" s="16"/>
      <c r="E310" s="16"/>
      <c r="F310" s="16"/>
      <c r="G310" s="54"/>
      <c r="H310" s="17"/>
      <c r="I310" s="146"/>
      <c r="J310" s="18"/>
      <c r="K310" s="216" t="s">
        <v>1048</v>
      </c>
      <c r="L310" s="72">
        <v>14920181</v>
      </c>
      <c r="M310" s="61"/>
      <c r="N310" s="61"/>
      <c r="O310" s="43">
        <f t="shared" si="49"/>
        <v>0</v>
      </c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10"/>
      <c r="BD310" s="10"/>
      <c r="BE310" s="10"/>
    </row>
    <row r="311" spans="1:60" ht="24.75" customHeight="1" x14ac:dyDescent="0.25">
      <c r="A311" s="157"/>
      <c r="B311" s="158"/>
      <c r="C311" s="16"/>
      <c r="D311" s="16"/>
      <c r="E311" s="16"/>
      <c r="F311" s="16"/>
      <c r="G311" s="54"/>
      <c r="H311" s="17"/>
      <c r="I311" s="146"/>
      <c r="J311" s="18"/>
      <c r="K311" s="154" t="s">
        <v>952</v>
      </c>
      <c r="L311" s="72">
        <v>10400000</v>
      </c>
      <c r="M311" s="61"/>
      <c r="N311" s="61"/>
      <c r="O311" s="43">
        <f t="shared" si="49"/>
        <v>0</v>
      </c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10"/>
      <c r="BD311" s="10"/>
      <c r="BE311" s="10"/>
    </row>
    <row r="312" spans="1:60" ht="45" customHeight="1" x14ac:dyDescent="0.25">
      <c r="A312" s="157" t="s">
        <v>41</v>
      </c>
      <c r="B312" s="158" t="s">
        <v>34</v>
      </c>
      <c r="C312" s="16" t="s">
        <v>34</v>
      </c>
      <c r="D312" s="16" t="s">
        <v>43</v>
      </c>
      <c r="E312" s="16" t="s">
        <v>166</v>
      </c>
      <c r="F312" s="294" t="s">
        <v>1274</v>
      </c>
      <c r="G312" s="54" t="s">
        <v>170</v>
      </c>
      <c r="H312" s="17" t="s">
        <v>171</v>
      </c>
      <c r="I312" s="146" t="s">
        <v>732</v>
      </c>
      <c r="J312" s="18"/>
      <c r="K312" s="67"/>
      <c r="L312" s="70"/>
      <c r="M312" s="17" t="s">
        <v>907</v>
      </c>
      <c r="N312" s="60">
        <v>100000000</v>
      </c>
      <c r="O312" s="43">
        <f t="shared" si="49"/>
        <v>100000000</v>
      </c>
      <c r="P312" s="44">
        <v>50000000</v>
      </c>
      <c r="Q312" s="44">
        <v>0</v>
      </c>
      <c r="R312" s="44"/>
      <c r="S312" s="44">
        <v>0</v>
      </c>
      <c r="T312" s="44">
        <v>0</v>
      </c>
      <c r="U312" s="44">
        <v>0</v>
      </c>
      <c r="V312" s="44">
        <v>0</v>
      </c>
      <c r="W312" s="44">
        <v>0</v>
      </c>
      <c r="X312" s="44">
        <v>0</v>
      </c>
      <c r="Y312" s="44">
        <v>50000000</v>
      </c>
      <c r="Z312" s="44">
        <v>0</v>
      </c>
      <c r="AA312" s="44"/>
      <c r="AB312" s="44">
        <v>0</v>
      </c>
      <c r="AC312" s="44">
        <v>0</v>
      </c>
      <c r="AD312" s="44">
        <v>0</v>
      </c>
      <c r="AE312" s="44"/>
      <c r="AF312" s="44">
        <v>0</v>
      </c>
      <c r="AG312" s="44">
        <v>0</v>
      </c>
      <c r="AH312" s="44">
        <v>0</v>
      </c>
      <c r="AI312" s="44">
        <v>0</v>
      </c>
      <c r="AJ312" s="44">
        <v>0</v>
      </c>
      <c r="AK312" s="44">
        <v>0</v>
      </c>
      <c r="AL312" s="44">
        <v>0</v>
      </c>
      <c r="AM312" s="44">
        <v>0</v>
      </c>
      <c r="AN312" s="44">
        <v>0</v>
      </c>
      <c r="AO312" s="44">
        <v>0</v>
      </c>
      <c r="AP312" s="44">
        <v>0</v>
      </c>
      <c r="AQ312" s="44">
        <v>0</v>
      </c>
      <c r="AR312" s="44">
        <v>0</v>
      </c>
      <c r="AS312" s="44">
        <v>0</v>
      </c>
      <c r="AT312" s="44">
        <v>0</v>
      </c>
      <c r="AU312" s="44">
        <v>0</v>
      </c>
      <c r="AV312" s="44"/>
      <c r="AW312" s="44"/>
      <c r="AX312" s="44">
        <v>0</v>
      </c>
      <c r="AY312" s="44"/>
      <c r="AZ312" s="44">
        <v>0</v>
      </c>
      <c r="BA312" s="44"/>
      <c r="BB312" s="44"/>
      <c r="BC312" s="10"/>
      <c r="BD312" s="10"/>
      <c r="BE312" s="10"/>
      <c r="BH312" s="129">
        <f>+N312-O312</f>
        <v>0</v>
      </c>
    </row>
    <row r="313" spans="1:60" ht="51" customHeight="1" x14ac:dyDescent="0.25">
      <c r="A313" s="157"/>
      <c r="B313" s="158"/>
      <c r="C313" s="16"/>
      <c r="D313" s="16"/>
      <c r="E313" s="16"/>
      <c r="F313" s="16"/>
      <c r="G313" s="54"/>
      <c r="H313" s="17"/>
      <c r="I313" s="146"/>
      <c r="J313" s="18"/>
      <c r="K313" s="100" t="s">
        <v>1067</v>
      </c>
      <c r="L313" s="72">
        <v>50000000</v>
      </c>
      <c r="M313" s="17"/>
      <c r="N313" s="17"/>
      <c r="O313" s="43">
        <f t="shared" si="49"/>
        <v>0</v>
      </c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10"/>
      <c r="BD313" s="10"/>
      <c r="BE313" s="10"/>
    </row>
    <row r="314" spans="1:60" ht="38.25" x14ac:dyDescent="0.25">
      <c r="A314" s="157"/>
      <c r="B314" s="158"/>
      <c r="C314" s="16"/>
      <c r="D314" s="16"/>
      <c r="E314" s="16"/>
      <c r="F314" s="16"/>
      <c r="G314" s="54"/>
      <c r="H314" s="17"/>
      <c r="I314" s="146"/>
      <c r="J314" s="18"/>
      <c r="K314" s="73" t="s">
        <v>949</v>
      </c>
      <c r="L314" s="72">
        <v>50000000</v>
      </c>
      <c r="M314" s="17"/>
      <c r="N314" s="17"/>
      <c r="O314" s="43">
        <f t="shared" si="49"/>
        <v>0</v>
      </c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10"/>
      <c r="BD314" s="10"/>
      <c r="BE314" s="10"/>
    </row>
    <row r="315" spans="1:60" ht="45" customHeight="1" x14ac:dyDescent="0.25">
      <c r="A315" s="157" t="s">
        <v>41</v>
      </c>
      <c r="B315" s="158" t="s">
        <v>34</v>
      </c>
      <c r="C315" s="16" t="s">
        <v>34</v>
      </c>
      <c r="D315" s="16" t="s">
        <v>43</v>
      </c>
      <c r="E315" s="16" t="s">
        <v>166</v>
      </c>
      <c r="F315" s="294" t="s">
        <v>1275</v>
      </c>
      <c r="G315" s="54" t="s">
        <v>172</v>
      </c>
      <c r="H315" s="17" t="s">
        <v>173</v>
      </c>
      <c r="I315" s="146" t="s">
        <v>733</v>
      </c>
      <c r="J315" s="18"/>
      <c r="K315" s="67"/>
      <c r="L315" s="70"/>
      <c r="M315" s="17" t="s">
        <v>907</v>
      </c>
      <c r="N315" s="60">
        <v>91044181</v>
      </c>
      <c r="O315" s="43">
        <f t="shared" si="49"/>
        <v>91044181</v>
      </c>
      <c r="P315" s="44">
        <v>91044181</v>
      </c>
      <c r="Q315" s="44">
        <v>0</v>
      </c>
      <c r="R315" s="44"/>
      <c r="S315" s="44">
        <v>0</v>
      </c>
      <c r="T315" s="44">
        <v>0</v>
      </c>
      <c r="U315" s="44">
        <v>0</v>
      </c>
      <c r="V315" s="44">
        <v>0</v>
      </c>
      <c r="W315" s="44">
        <v>0</v>
      </c>
      <c r="X315" s="44">
        <v>0</v>
      </c>
      <c r="Y315" s="44"/>
      <c r="Z315" s="44">
        <v>0</v>
      </c>
      <c r="AA315" s="44"/>
      <c r="AB315" s="44">
        <v>0</v>
      </c>
      <c r="AC315" s="44">
        <v>0</v>
      </c>
      <c r="AD315" s="44">
        <v>0</v>
      </c>
      <c r="AE315" s="44"/>
      <c r="AF315" s="44"/>
      <c r="AG315" s="44">
        <v>0</v>
      </c>
      <c r="AH315" s="44">
        <v>0</v>
      </c>
      <c r="AI315" s="44">
        <v>0</v>
      </c>
      <c r="AJ315" s="44">
        <v>0</v>
      </c>
      <c r="AK315" s="44">
        <v>0</v>
      </c>
      <c r="AL315" s="44">
        <v>0</v>
      </c>
      <c r="AM315" s="44">
        <v>0</v>
      </c>
      <c r="AN315" s="44">
        <v>0</v>
      </c>
      <c r="AO315" s="44">
        <v>0</v>
      </c>
      <c r="AP315" s="44">
        <v>0</v>
      </c>
      <c r="AQ315" s="44">
        <v>0</v>
      </c>
      <c r="AR315" s="44">
        <v>0</v>
      </c>
      <c r="AS315" s="44">
        <v>0</v>
      </c>
      <c r="AT315" s="44">
        <v>0</v>
      </c>
      <c r="AU315" s="44">
        <v>0</v>
      </c>
      <c r="AV315" s="44"/>
      <c r="AW315" s="44"/>
      <c r="AX315" s="44">
        <v>0</v>
      </c>
      <c r="AY315" s="44"/>
      <c r="AZ315" s="44">
        <v>0</v>
      </c>
      <c r="BA315" s="44"/>
      <c r="BB315" s="44"/>
      <c r="BC315" s="10"/>
      <c r="BD315" s="10"/>
      <c r="BE315" s="10"/>
      <c r="BH315" s="129">
        <f>+N315-O315</f>
        <v>0</v>
      </c>
    </row>
    <row r="316" spans="1:60" ht="51.75" customHeight="1" x14ac:dyDescent="0.25">
      <c r="A316" s="157"/>
      <c r="B316" s="16"/>
      <c r="C316" s="16"/>
      <c r="D316" s="16"/>
      <c r="E316" s="16"/>
      <c r="F316" s="16"/>
      <c r="G316" s="54"/>
      <c r="H316" s="17"/>
      <c r="I316" s="146"/>
      <c r="J316" s="18"/>
      <c r="K316" s="100" t="s">
        <v>1067</v>
      </c>
      <c r="L316" s="72">
        <v>91044181</v>
      </c>
      <c r="M316" s="17"/>
      <c r="N316" s="17"/>
      <c r="O316" s="43">
        <f t="shared" si="49"/>
        <v>0</v>
      </c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10"/>
      <c r="BD316" s="10"/>
      <c r="BE316" s="10"/>
    </row>
    <row r="317" spans="1:60" ht="45" customHeight="1" x14ac:dyDescent="0.25">
      <c r="A317" s="157" t="s">
        <v>41</v>
      </c>
      <c r="B317" s="158" t="s">
        <v>34</v>
      </c>
      <c r="C317" s="16" t="s">
        <v>34</v>
      </c>
      <c r="D317" s="16" t="s">
        <v>43</v>
      </c>
      <c r="E317" s="16" t="s">
        <v>174</v>
      </c>
      <c r="F317" s="16"/>
      <c r="G317" s="173"/>
      <c r="H317" s="18"/>
      <c r="I317" s="18" t="s">
        <v>1395</v>
      </c>
      <c r="J317" s="18"/>
      <c r="K317" s="67"/>
      <c r="L317" s="67"/>
      <c r="M317" s="18"/>
      <c r="N317" s="18"/>
      <c r="O317" s="43">
        <f t="shared" si="49"/>
        <v>427244563.75</v>
      </c>
      <c r="P317" s="43">
        <f>+P318</f>
        <v>215000000</v>
      </c>
      <c r="Q317" s="43">
        <f t="shared" ref="Q317:BB317" si="58">+Q318</f>
        <v>0</v>
      </c>
      <c r="R317" s="43">
        <f t="shared" si="58"/>
        <v>0</v>
      </c>
      <c r="S317" s="43">
        <f t="shared" si="58"/>
        <v>0</v>
      </c>
      <c r="T317" s="43">
        <f t="shared" si="58"/>
        <v>0</v>
      </c>
      <c r="U317" s="43">
        <f t="shared" si="58"/>
        <v>0</v>
      </c>
      <c r="V317" s="43">
        <f t="shared" si="58"/>
        <v>0</v>
      </c>
      <c r="W317" s="43">
        <f t="shared" si="58"/>
        <v>0</v>
      </c>
      <c r="X317" s="43">
        <f t="shared" si="58"/>
        <v>0</v>
      </c>
      <c r="Y317" s="43">
        <f t="shared" si="58"/>
        <v>51251318</v>
      </c>
      <c r="Z317" s="43">
        <f t="shared" si="58"/>
        <v>0</v>
      </c>
      <c r="AA317" s="43">
        <f t="shared" si="58"/>
        <v>0</v>
      </c>
      <c r="AB317" s="43">
        <f t="shared" si="58"/>
        <v>0</v>
      </c>
      <c r="AC317" s="43">
        <f t="shared" si="58"/>
        <v>0</v>
      </c>
      <c r="AD317" s="43">
        <f t="shared" si="58"/>
        <v>0</v>
      </c>
      <c r="AE317" s="43">
        <f t="shared" si="58"/>
        <v>0</v>
      </c>
      <c r="AF317" s="43">
        <f t="shared" si="58"/>
        <v>688918.34999999404</v>
      </c>
      <c r="AG317" s="43">
        <f t="shared" si="58"/>
        <v>0</v>
      </c>
      <c r="AH317" s="43">
        <f t="shared" si="58"/>
        <v>0</v>
      </c>
      <c r="AI317" s="43">
        <f t="shared" si="58"/>
        <v>0</v>
      </c>
      <c r="AJ317" s="43">
        <f t="shared" si="58"/>
        <v>0</v>
      </c>
      <c r="AK317" s="43">
        <f t="shared" si="58"/>
        <v>0</v>
      </c>
      <c r="AL317" s="43">
        <f t="shared" si="58"/>
        <v>0</v>
      </c>
      <c r="AM317" s="43">
        <f t="shared" si="58"/>
        <v>0</v>
      </c>
      <c r="AN317" s="43">
        <f t="shared" si="58"/>
        <v>0</v>
      </c>
      <c r="AO317" s="43">
        <f t="shared" si="58"/>
        <v>0</v>
      </c>
      <c r="AP317" s="43">
        <f t="shared" si="58"/>
        <v>137584327.40000001</v>
      </c>
      <c r="AQ317" s="43">
        <f t="shared" si="58"/>
        <v>0</v>
      </c>
      <c r="AR317" s="43">
        <f t="shared" si="58"/>
        <v>0</v>
      </c>
      <c r="AS317" s="43">
        <f t="shared" si="58"/>
        <v>0</v>
      </c>
      <c r="AT317" s="43">
        <f t="shared" si="58"/>
        <v>22720000</v>
      </c>
      <c r="AU317" s="43">
        <f t="shared" si="58"/>
        <v>0</v>
      </c>
      <c r="AV317" s="43">
        <f t="shared" si="58"/>
        <v>0</v>
      </c>
      <c r="AW317" s="43">
        <f t="shared" si="58"/>
        <v>0</v>
      </c>
      <c r="AX317" s="43">
        <f t="shared" si="58"/>
        <v>0</v>
      </c>
      <c r="AY317" s="43">
        <f t="shared" si="58"/>
        <v>0</v>
      </c>
      <c r="AZ317" s="43">
        <f t="shared" si="58"/>
        <v>0</v>
      </c>
      <c r="BA317" s="43">
        <f t="shared" si="58"/>
        <v>0</v>
      </c>
      <c r="BB317" s="43" t="str">
        <f t="shared" si="58"/>
        <v>disminuyo $21.726.754,25  IVA telefonia movil  y  $77.280.000  de 16% cigarrillos nacionales y extranjeros deporte</v>
      </c>
      <c r="BC317" s="10"/>
      <c r="BD317" s="10"/>
      <c r="BE317" s="10"/>
    </row>
    <row r="318" spans="1:60" ht="45" customHeight="1" x14ac:dyDescent="0.25">
      <c r="A318" s="157" t="s">
        <v>41</v>
      </c>
      <c r="B318" s="158" t="s">
        <v>34</v>
      </c>
      <c r="C318" s="16" t="s">
        <v>34</v>
      </c>
      <c r="D318" s="16" t="s">
        <v>43</v>
      </c>
      <c r="E318" s="16" t="s">
        <v>174</v>
      </c>
      <c r="F318" s="294" t="s">
        <v>1170</v>
      </c>
      <c r="G318" s="54" t="s">
        <v>175</v>
      </c>
      <c r="H318" s="17" t="s">
        <v>176</v>
      </c>
      <c r="I318" s="146" t="s">
        <v>734</v>
      </c>
      <c r="J318" s="18"/>
      <c r="K318" s="67"/>
      <c r="L318" s="70"/>
      <c r="M318" s="17" t="s">
        <v>907</v>
      </c>
      <c r="N318" s="60">
        <v>461309563.75</v>
      </c>
      <c r="O318" s="43">
        <f t="shared" si="49"/>
        <v>427244563.75</v>
      </c>
      <c r="P318" s="44">
        <v>215000000</v>
      </c>
      <c r="Q318" s="44">
        <v>0</v>
      </c>
      <c r="R318" s="44"/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51251318</v>
      </c>
      <c r="Z318" s="44">
        <v>0</v>
      </c>
      <c r="AA318" s="44"/>
      <c r="AB318" s="44">
        <v>0</v>
      </c>
      <c r="AC318" s="44">
        <v>0</v>
      </c>
      <c r="AD318" s="44">
        <v>0</v>
      </c>
      <c r="AE318" s="44"/>
      <c r="AF318" s="44">
        <v>688918.34999999404</v>
      </c>
      <c r="AG318" s="44"/>
      <c r="AH318" s="44">
        <v>0</v>
      </c>
      <c r="AI318" s="44">
        <v>0</v>
      </c>
      <c r="AJ318" s="44">
        <v>0</v>
      </c>
      <c r="AK318" s="44">
        <v>0</v>
      </c>
      <c r="AL318" s="44">
        <v>0</v>
      </c>
      <c r="AM318" s="44">
        <v>0</v>
      </c>
      <c r="AN318" s="44">
        <v>0</v>
      </c>
      <c r="AO318" s="44">
        <v>0</v>
      </c>
      <c r="AP318" s="44">
        <v>137584327.40000001</v>
      </c>
      <c r="AQ318" s="44">
        <v>0</v>
      </c>
      <c r="AR318" s="44">
        <v>0</v>
      </c>
      <c r="AS318" s="44">
        <v>0</v>
      </c>
      <c r="AT318" s="44">
        <f>56785000-34065000</f>
        <v>22720000</v>
      </c>
      <c r="AU318" s="44">
        <v>0</v>
      </c>
      <c r="AV318" s="44"/>
      <c r="AW318" s="44"/>
      <c r="AX318" s="44">
        <v>0</v>
      </c>
      <c r="AY318" s="44"/>
      <c r="AZ318" s="44">
        <v>0</v>
      </c>
      <c r="BA318" s="44"/>
      <c r="BB318" s="44" t="s">
        <v>1052</v>
      </c>
      <c r="BC318" s="10"/>
      <c r="BD318" s="10"/>
      <c r="BE318" s="10"/>
      <c r="BH318" s="129">
        <f>+N318-O318</f>
        <v>34065000</v>
      </c>
    </row>
    <row r="319" spans="1:60" ht="38.25" x14ac:dyDescent="0.25">
      <c r="A319" s="157"/>
      <c r="B319" s="16"/>
      <c r="C319" s="16"/>
      <c r="D319" s="16"/>
      <c r="E319" s="16"/>
      <c r="F319" s="16"/>
      <c r="G319" s="54"/>
      <c r="H319" s="17"/>
      <c r="I319" s="100"/>
      <c r="J319" s="18"/>
      <c r="K319" s="73" t="s">
        <v>949</v>
      </c>
      <c r="L319" s="71">
        <v>51251318</v>
      </c>
      <c r="M319" s="17"/>
      <c r="N319" s="17"/>
      <c r="O319" s="43">
        <f t="shared" si="49"/>
        <v>0</v>
      </c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10"/>
      <c r="BD319" s="10"/>
      <c r="BE319" s="10"/>
    </row>
    <row r="320" spans="1:60" ht="51.75" customHeight="1" x14ac:dyDescent="0.25">
      <c r="A320" s="157"/>
      <c r="B320" s="16"/>
      <c r="C320" s="16"/>
      <c r="D320" s="16"/>
      <c r="E320" s="16"/>
      <c r="F320" s="16"/>
      <c r="G320" s="54"/>
      <c r="H320" s="17"/>
      <c r="I320" s="217"/>
      <c r="J320" s="18"/>
      <c r="K320" s="100" t="s">
        <v>1067</v>
      </c>
      <c r="L320" s="71">
        <v>215000000</v>
      </c>
      <c r="M320" s="17"/>
      <c r="N320" s="17"/>
      <c r="O320" s="43">
        <f t="shared" si="49"/>
        <v>0</v>
      </c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10"/>
      <c r="BD320" s="10"/>
      <c r="BE320" s="10"/>
    </row>
    <row r="321" spans="1:60" ht="25.5" customHeight="1" x14ac:dyDescent="0.25">
      <c r="A321" s="157"/>
      <c r="B321" s="16"/>
      <c r="C321" s="16"/>
      <c r="D321" s="16"/>
      <c r="E321" s="16"/>
      <c r="F321" s="16"/>
      <c r="G321" s="54"/>
      <c r="H321" s="17"/>
      <c r="I321" s="146"/>
      <c r="J321" s="18"/>
      <c r="K321" s="73" t="s">
        <v>940</v>
      </c>
      <c r="L321" s="71">
        <v>688918.34999999404</v>
      </c>
      <c r="M321" s="17"/>
      <c r="N321" s="17"/>
      <c r="O321" s="43">
        <f t="shared" si="49"/>
        <v>0</v>
      </c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10"/>
      <c r="BD321" s="10"/>
      <c r="BE321" s="10"/>
    </row>
    <row r="322" spans="1:60" ht="12.75" customHeight="1" x14ac:dyDescent="0.25">
      <c r="A322" s="157"/>
      <c r="B322" s="16"/>
      <c r="C322" s="16"/>
      <c r="D322" s="16"/>
      <c r="E322" s="16"/>
      <c r="F322" s="16"/>
      <c r="G322" s="54"/>
      <c r="H322" s="17"/>
      <c r="I322" s="146"/>
      <c r="J322" s="18"/>
      <c r="K322" s="70" t="s">
        <v>953</v>
      </c>
      <c r="L322" s="71">
        <v>17584327.399999999</v>
      </c>
      <c r="M322" s="17"/>
      <c r="N322" s="17"/>
      <c r="O322" s="43">
        <f t="shared" si="49"/>
        <v>0</v>
      </c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10"/>
      <c r="BD322" s="10"/>
      <c r="BE322" s="10"/>
    </row>
    <row r="323" spans="1:60" ht="12.75" customHeight="1" x14ac:dyDescent="0.25">
      <c r="A323" s="157"/>
      <c r="B323" s="16"/>
      <c r="C323" s="16"/>
      <c r="D323" s="16"/>
      <c r="E323" s="16"/>
      <c r="F323" s="16"/>
      <c r="G323" s="54"/>
      <c r="H323" s="17"/>
      <c r="I323" s="146"/>
      <c r="J323" s="18"/>
      <c r="K323" s="70" t="s">
        <v>953</v>
      </c>
      <c r="L323" s="71">
        <v>120000000</v>
      </c>
      <c r="M323" s="17"/>
      <c r="N323" s="17"/>
      <c r="O323" s="43">
        <f t="shared" ref="O323:O390" si="59">+SUM(P323:BA323)</f>
        <v>0</v>
      </c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10"/>
      <c r="BD323" s="10"/>
      <c r="BE323" s="10"/>
    </row>
    <row r="324" spans="1:60" ht="24.75" customHeight="1" x14ac:dyDescent="0.25">
      <c r="A324" s="157"/>
      <c r="B324" s="16"/>
      <c r="C324" s="16"/>
      <c r="D324" s="16"/>
      <c r="E324" s="16"/>
      <c r="F324" s="16"/>
      <c r="G324" s="54"/>
      <c r="H324" s="17"/>
      <c r="I324" s="146"/>
      <c r="J324" s="18"/>
      <c r="K324" s="154" t="s">
        <v>952</v>
      </c>
      <c r="L324" s="71">
        <v>22720000</v>
      </c>
      <c r="M324" s="17"/>
      <c r="N324" s="60"/>
      <c r="O324" s="43">
        <f t="shared" si="59"/>
        <v>0</v>
      </c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10"/>
      <c r="BD324" s="10"/>
      <c r="BE324" s="10"/>
    </row>
    <row r="325" spans="1:60" ht="38.25" customHeight="1" x14ac:dyDescent="0.25">
      <c r="A325" s="157"/>
      <c r="B325" s="16"/>
      <c r="C325" s="16"/>
      <c r="D325" s="16"/>
      <c r="E325" s="16"/>
      <c r="F325" s="16"/>
      <c r="G325" s="54"/>
      <c r="H325" s="17"/>
      <c r="I325" s="146"/>
      <c r="J325" s="18"/>
      <c r="K325" s="105"/>
      <c r="L325" s="106"/>
      <c r="M325" s="125"/>
      <c r="N325" s="17"/>
      <c r="O325" s="43">
        <f t="shared" si="59"/>
        <v>0</v>
      </c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10"/>
      <c r="BD325" s="10"/>
      <c r="BE325" s="10"/>
    </row>
    <row r="326" spans="1:60" ht="12.75" customHeight="1" x14ac:dyDescent="0.25">
      <c r="A326" s="157" t="s">
        <v>41</v>
      </c>
      <c r="B326" s="158" t="s">
        <v>34</v>
      </c>
      <c r="C326" s="16" t="s">
        <v>34</v>
      </c>
      <c r="D326" s="16" t="s">
        <v>43</v>
      </c>
      <c r="E326" s="16" t="s">
        <v>177</v>
      </c>
      <c r="F326" s="16"/>
      <c r="G326" s="173"/>
      <c r="H326" s="18"/>
      <c r="I326" s="18" t="s">
        <v>178</v>
      </c>
      <c r="J326" s="18"/>
      <c r="K326" s="67"/>
      <c r="L326" s="67"/>
      <c r="M326" s="18"/>
      <c r="N326" s="18"/>
      <c r="O326" s="43">
        <f t="shared" si="59"/>
        <v>250000000</v>
      </c>
      <c r="P326" s="43">
        <f>+P327</f>
        <v>200000000</v>
      </c>
      <c r="Q326" s="43">
        <f t="shared" ref="Q326:BB326" si="60">+Q327</f>
        <v>0</v>
      </c>
      <c r="R326" s="43">
        <f t="shared" si="60"/>
        <v>0</v>
      </c>
      <c r="S326" s="43">
        <f t="shared" si="60"/>
        <v>0</v>
      </c>
      <c r="T326" s="43">
        <f t="shared" si="60"/>
        <v>0</v>
      </c>
      <c r="U326" s="43">
        <f t="shared" si="60"/>
        <v>0</v>
      </c>
      <c r="V326" s="43">
        <f t="shared" si="60"/>
        <v>0</v>
      </c>
      <c r="W326" s="43">
        <f t="shared" si="60"/>
        <v>0</v>
      </c>
      <c r="X326" s="43">
        <f t="shared" si="60"/>
        <v>0</v>
      </c>
      <c r="Y326" s="43">
        <f t="shared" si="60"/>
        <v>50000000</v>
      </c>
      <c r="Z326" s="43">
        <f t="shared" si="60"/>
        <v>0</v>
      </c>
      <c r="AA326" s="43">
        <f t="shared" si="60"/>
        <v>0</v>
      </c>
      <c r="AB326" s="43">
        <f t="shared" si="60"/>
        <v>0</v>
      </c>
      <c r="AC326" s="43">
        <f t="shared" si="60"/>
        <v>0</v>
      </c>
      <c r="AD326" s="43">
        <f t="shared" si="60"/>
        <v>0</v>
      </c>
      <c r="AE326" s="43">
        <f t="shared" si="60"/>
        <v>0</v>
      </c>
      <c r="AF326" s="43">
        <f t="shared" si="60"/>
        <v>0</v>
      </c>
      <c r="AG326" s="43">
        <f t="shared" si="60"/>
        <v>0</v>
      </c>
      <c r="AH326" s="43">
        <f t="shared" si="60"/>
        <v>0</v>
      </c>
      <c r="AI326" s="43">
        <f t="shared" si="60"/>
        <v>0</v>
      </c>
      <c r="AJ326" s="43">
        <f t="shared" si="60"/>
        <v>0</v>
      </c>
      <c r="AK326" s="43">
        <f t="shared" si="60"/>
        <v>0</v>
      </c>
      <c r="AL326" s="43">
        <f t="shared" si="60"/>
        <v>0</v>
      </c>
      <c r="AM326" s="43">
        <f t="shared" si="60"/>
        <v>0</v>
      </c>
      <c r="AN326" s="43">
        <f t="shared" si="60"/>
        <v>0</v>
      </c>
      <c r="AO326" s="43">
        <f t="shared" si="60"/>
        <v>0</v>
      </c>
      <c r="AP326" s="43">
        <f t="shared" si="60"/>
        <v>0</v>
      </c>
      <c r="AQ326" s="43">
        <f t="shared" si="60"/>
        <v>0</v>
      </c>
      <c r="AR326" s="43">
        <f t="shared" si="60"/>
        <v>0</v>
      </c>
      <c r="AS326" s="43">
        <f t="shared" si="60"/>
        <v>0</v>
      </c>
      <c r="AT326" s="43">
        <f t="shared" si="60"/>
        <v>0</v>
      </c>
      <c r="AU326" s="43">
        <f t="shared" si="60"/>
        <v>0</v>
      </c>
      <c r="AV326" s="43">
        <f t="shared" si="60"/>
        <v>0</v>
      </c>
      <c r="AW326" s="43">
        <f t="shared" si="60"/>
        <v>0</v>
      </c>
      <c r="AX326" s="43">
        <f t="shared" si="60"/>
        <v>0</v>
      </c>
      <c r="AY326" s="43">
        <f t="shared" si="60"/>
        <v>0</v>
      </c>
      <c r="AZ326" s="43">
        <f t="shared" si="60"/>
        <v>0</v>
      </c>
      <c r="BA326" s="43">
        <f t="shared" si="60"/>
        <v>0</v>
      </c>
      <c r="BB326" s="43">
        <f t="shared" si="60"/>
        <v>0</v>
      </c>
    </row>
    <row r="327" spans="1:60" ht="45" customHeight="1" x14ac:dyDescent="0.25">
      <c r="A327" s="157" t="s">
        <v>41</v>
      </c>
      <c r="B327" s="158" t="s">
        <v>34</v>
      </c>
      <c r="C327" s="16" t="s">
        <v>34</v>
      </c>
      <c r="D327" s="16" t="s">
        <v>43</v>
      </c>
      <c r="E327" s="16" t="s">
        <v>177</v>
      </c>
      <c r="F327" s="294" t="s">
        <v>1276</v>
      </c>
      <c r="G327" s="54" t="s">
        <v>179</v>
      </c>
      <c r="H327" s="17" t="s">
        <v>180</v>
      </c>
      <c r="I327" s="146" t="s">
        <v>735</v>
      </c>
      <c r="J327" s="155"/>
      <c r="K327" s="199"/>
      <c r="L327" s="199"/>
      <c r="M327" s="18" t="s">
        <v>907</v>
      </c>
      <c r="N327" s="59">
        <v>250000000</v>
      </c>
      <c r="O327" s="43">
        <f t="shared" si="59"/>
        <v>250000000</v>
      </c>
      <c r="P327" s="44">
        <v>200000000</v>
      </c>
      <c r="Q327" s="44">
        <v>0</v>
      </c>
      <c r="R327" s="44"/>
      <c r="S327" s="44">
        <v>0</v>
      </c>
      <c r="T327" s="44">
        <v>0</v>
      </c>
      <c r="U327" s="44">
        <v>0</v>
      </c>
      <c r="V327" s="44">
        <v>0</v>
      </c>
      <c r="W327" s="44">
        <v>0</v>
      </c>
      <c r="X327" s="44">
        <v>0</v>
      </c>
      <c r="Y327" s="44">
        <v>50000000</v>
      </c>
      <c r="Z327" s="44">
        <v>0</v>
      </c>
      <c r="AA327" s="44"/>
      <c r="AB327" s="44">
        <v>0</v>
      </c>
      <c r="AC327" s="44">
        <v>0</v>
      </c>
      <c r="AD327" s="44">
        <v>0</v>
      </c>
      <c r="AE327" s="44"/>
      <c r="AF327" s="44">
        <v>0</v>
      </c>
      <c r="AG327" s="44">
        <v>0</v>
      </c>
      <c r="AH327" s="44">
        <v>0</v>
      </c>
      <c r="AI327" s="44">
        <v>0</v>
      </c>
      <c r="AJ327" s="44"/>
      <c r="AK327" s="44">
        <v>0</v>
      </c>
      <c r="AL327" s="44">
        <v>0</v>
      </c>
      <c r="AM327" s="44">
        <v>0</v>
      </c>
      <c r="AN327" s="44">
        <v>0</v>
      </c>
      <c r="AO327" s="44">
        <v>0</v>
      </c>
      <c r="AP327" s="44">
        <v>0</v>
      </c>
      <c r="AQ327" s="44">
        <v>0</v>
      </c>
      <c r="AR327" s="44">
        <v>0</v>
      </c>
      <c r="AS327" s="44">
        <v>0</v>
      </c>
      <c r="AT327" s="44">
        <v>0</v>
      </c>
      <c r="AU327" s="44">
        <v>0</v>
      </c>
      <c r="AV327" s="44"/>
      <c r="AW327" s="44"/>
      <c r="AX327" s="44">
        <v>0</v>
      </c>
      <c r="AY327" s="44"/>
      <c r="AZ327" s="44">
        <v>0</v>
      </c>
      <c r="BA327" s="44"/>
      <c r="BB327" s="41"/>
      <c r="BH327" s="129">
        <f>+N327-O327</f>
        <v>0</v>
      </c>
    </row>
    <row r="328" spans="1:60" ht="51" customHeight="1" x14ac:dyDescent="0.25">
      <c r="A328" s="157"/>
      <c r="B328" s="16"/>
      <c r="C328" s="16"/>
      <c r="D328" s="16"/>
      <c r="E328" s="155"/>
      <c r="F328" s="155"/>
      <c r="G328" s="54"/>
      <c r="H328" s="17"/>
      <c r="I328" s="146"/>
      <c r="J328" s="155"/>
      <c r="K328" s="100" t="s">
        <v>1067</v>
      </c>
      <c r="L328" s="181">
        <v>200000000</v>
      </c>
      <c r="M328" s="18"/>
      <c r="N328" s="18"/>
      <c r="O328" s="43">
        <f t="shared" si="59"/>
        <v>0</v>
      </c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1"/>
    </row>
    <row r="329" spans="1:60" ht="38.25" x14ac:dyDescent="0.25">
      <c r="A329" s="157"/>
      <c r="B329" s="16"/>
      <c r="C329" s="16"/>
      <c r="D329" s="16"/>
      <c r="E329" s="155"/>
      <c r="F329" s="155"/>
      <c r="G329" s="54"/>
      <c r="H329" s="17"/>
      <c r="I329" s="146"/>
      <c r="J329" s="155"/>
      <c r="K329" s="73" t="s">
        <v>949</v>
      </c>
      <c r="L329" s="181">
        <v>50000000</v>
      </c>
      <c r="M329" s="18"/>
      <c r="N329" s="18"/>
      <c r="O329" s="43">
        <f t="shared" si="59"/>
        <v>0</v>
      </c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1"/>
    </row>
    <row r="330" spans="1:60" ht="12.75" customHeight="1" x14ac:dyDescent="0.25">
      <c r="A330" s="157" t="s">
        <v>41</v>
      </c>
      <c r="B330" s="158" t="s">
        <v>34</v>
      </c>
      <c r="C330" s="16" t="s">
        <v>34</v>
      </c>
      <c r="D330" s="16" t="s">
        <v>43</v>
      </c>
      <c r="E330" s="165" t="s">
        <v>209</v>
      </c>
      <c r="F330" s="155"/>
      <c r="G330" s="54"/>
      <c r="H330" s="17"/>
      <c r="I330" s="152" t="s">
        <v>508</v>
      </c>
      <c r="J330" s="152"/>
      <c r="K330" s="193"/>
      <c r="L330" s="193"/>
      <c r="M330" s="152"/>
      <c r="N330" s="152"/>
      <c r="O330" s="43">
        <f t="shared" si="59"/>
        <v>1455878342.5900002</v>
      </c>
      <c r="P330" s="43">
        <f>+P331+P333+P335</f>
        <v>650000000</v>
      </c>
      <c r="Q330" s="43">
        <f t="shared" ref="Q330:BB330" si="61">+Q331+Q333+Q335</f>
        <v>0</v>
      </c>
      <c r="R330" s="43">
        <f t="shared" si="61"/>
        <v>0</v>
      </c>
      <c r="S330" s="43">
        <f t="shared" si="61"/>
        <v>0</v>
      </c>
      <c r="T330" s="43">
        <f t="shared" si="61"/>
        <v>0</v>
      </c>
      <c r="U330" s="43">
        <f t="shared" si="61"/>
        <v>0</v>
      </c>
      <c r="V330" s="43">
        <f t="shared" si="61"/>
        <v>0</v>
      </c>
      <c r="W330" s="43">
        <f t="shared" si="61"/>
        <v>0</v>
      </c>
      <c r="X330" s="43">
        <f t="shared" si="61"/>
        <v>0</v>
      </c>
      <c r="Y330" s="43">
        <f t="shared" si="61"/>
        <v>0</v>
      </c>
      <c r="Z330" s="43">
        <f t="shared" si="61"/>
        <v>0</v>
      </c>
      <c r="AA330" s="43">
        <f t="shared" si="61"/>
        <v>0</v>
      </c>
      <c r="AB330" s="43">
        <f t="shared" si="61"/>
        <v>0</v>
      </c>
      <c r="AC330" s="43">
        <f t="shared" si="61"/>
        <v>0</v>
      </c>
      <c r="AD330" s="43">
        <f t="shared" si="61"/>
        <v>0</v>
      </c>
      <c r="AE330" s="43">
        <f t="shared" si="61"/>
        <v>0</v>
      </c>
      <c r="AF330" s="43">
        <f t="shared" si="61"/>
        <v>0</v>
      </c>
      <c r="AG330" s="43">
        <f t="shared" si="61"/>
        <v>0</v>
      </c>
      <c r="AH330" s="43">
        <f t="shared" si="61"/>
        <v>0</v>
      </c>
      <c r="AI330" s="43">
        <f t="shared" si="61"/>
        <v>0</v>
      </c>
      <c r="AJ330" s="43">
        <f t="shared" si="61"/>
        <v>805878342.59000003</v>
      </c>
      <c r="AK330" s="43">
        <f t="shared" si="61"/>
        <v>0</v>
      </c>
      <c r="AL330" s="43">
        <f t="shared" si="61"/>
        <v>0</v>
      </c>
      <c r="AM330" s="43">
        <f t="shared" si="61"/>
        <v>0</v>
      </c>
      <c r="AN330" s="43">
        <f t="shared" si="61"/>
        <v>0</v>
      </c>
      <c r="AO330" s="43">
        <f t="shared" si="61"/>
        <v>0</v>
      </c>
      <c r="AP330" s="43">
        <f t="shared" si="61"/>
        <v>0</v>
      </c>
      <c r="AQ330" s="43">
        <f t="shared" si="61"/>
        <v>0</v>
      </c>
      <c r="AR330" s="43">
        <f t="shared" si="61"/>
        <v>0</v>
      </c>
      <c r="AS330" s="43">
        <f t="shared" si="61"/>
        <v>0</v>
      </c>
      <c r="AT330" s="43">
        <f t="shared" si="61"/>
        <v>0</v>
      </c>
      <c r="AU330" s="43">
        <f t="shared" si="61"/>
        <v>0</v>
      </c>
      <c r="AV330" s="43">
        <f t="shared" si="61"/>
        <v>0</v>
      </c>
      <c r="AW330" s="43">
        <f t="shared" si="61"/>
        <v>0</v>
      </c>
      <c r="AX330" s="43">
        <f t="shared" si="61"/>
        <v>0</v>
      </c>
      <c r="AY330" s="43">
        <f t="shared" si="61"/>
        <v>0</v>
      </c>
      <c r="AZ330" s="43">
        <f t="shared" si="61"/>
        <v>0</v>
      </c>
      <c r="BA330" s="43">
        <f t="shared" si="61"/>
        <v>0</v>
      </c>
      <c r="BB330" s="43">
        <f t="shared" si="61"/>
        <v>0</v>
      </c>
    </row>
    <row r="331" spans="1:60" ht="22.5" customHeight="1" x14ac:dyDescent="0.25">
      <c r="A331" s="157" t="s">
        <v>41</v>
      </c>
      <c r="B331" s="158" t="s">
        <v>34</v>
      </c>
      <c r="C331" s="16" t="s">
        <v>34</v>
      </c>
      <c r="D331" s="16" t="s">
        <v>43</v>
      </c>
      <c r="E331" s="165" t="s">
        <v>209</v>
      </c>
      <c r="F331" s="295">
        <v>4433</v>
      </c>
      <c r="G331" s="195" t="s">
        <v>510</v>
      </c>
      <c r="H331" s="17" t="s">
        <v>509</v>
      </c>
      <c r="I331" s="146" t="s">
        <v>1277</v>
      </c>
      <c r="J331" s="155"/>
      <c r="K331" s="199"/>
      <c r="L331" s="181"/>
      <c r="M331" s="61" t="s">
        <v>907</v>
      </c>
      <c r="N331" s="60">
        <v>805878342.59000003</v>
      </c>
      <c r="O331" s="43">
        <f t="shared" si="59"/>
        <v>805878342.59000003</v>
      </c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>
        <v>805878342.59000003</v>
      </c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1"/>
      <c r="BH331" s="129">
        <f>+N331-O331</f>
        <v>0</v>
      </c>
    </row>
    <row r="332" spans="1:60" ht="51.75" customHeight="1" x14ac:dyDescent="0.25">
      <c r="A332" s="157"/>
      <c r="B332" s="16"/>
      <c r="C332" s="16"/>
      <c r="D332" s="16"/>
      <c r="E332" s="155"/>
      <c r="F332" s="155"/>
      <c r="G332" s="195"/>
      <c r="H332" s="17"/>
      <c r="I332" s="146"/>
      <c r="J332" s="155"/>
      <c r="K332" s="70" t="s">
        <v>1018</v>
      </c>
      <c r="L332" s="72">
        <v>805878342.59000003</v>
      </c>
      <c r="M332" s="61"/>
      <c r="N332" s="61"/>
      <c r="O332" s="43">
        <f t="shared" si="59"/>
        <v>0</v>
      </c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1"/>
      <c r="BC332" s="9" t="s">
        <v>1015</v>
      </c>
    </row>
    <row r="333" spans="1:60" s="145" customFormat="1" ht="51.75" customHeight="1" x14ac:dyDescent="0.25">
      <c r="A333" s="157" t="s">
        <v>41</v>
      </c>
      <c r="B333" s="158" t="s">
        <v>34</v>
      </c>
      <c r="C333" s="16" t="s">
        <v>34</v>
      </c>
      <c r="D333" s="16" t="s">
        <v>43</v>
      </c>
      <c r="E333" s="165" t="s">
        <v>209</v>
      </c>
      <c r="F333" s="295">
        <v>4431</v>
      </c>
      <c r="G333" s="195" t="s">
        <v>510</v>
      </c>
      <c r="H333" s="17" t="s">
        <v>509</v>
      </c>
      <c r="I333" s="146" t="s">
        <v>1111</v>
      </c>
      <c r="J333" s="18"/>
      <c r="K333" s="70"/>
      <c r="L333" s="71"/>
      <c r="M333" s="18"/>
      <c r="N333" s="59">
        <f>+L334</f>
        <v>300000000</v>
      </c>
      <c r="O333" s="43">
        <f t="shared" si="59"/>
        <v>300000000</v>
      </c>
      <c r="P333" s="44">
        <v>300000000</v>
      </c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172"/>
      <c r="BD333" s="172"/>
      <c r="BE333" s="172"/>
    </row>
    <row r="334" spans="1:60" s="145" customFormat="1" ht="51.75" customHeight="1" x14ac:dyDescent="0.25">
      <c r="A334" s="157"/>
      <c r="B334" s="16"/>
      <c r="C334" s="16"/>
      <c r="D334" s="16"/>
      <c r="E334" s="158"/>
      <c r="F334" s="16"/>
      <c r="G334" s="54"/>
      <c r="H334" s="169"/>
      <c r="I334" s="146"/>
      <c r="J334" s="18"/>
      <c r="K334" s="70" t="s">
        <v>1067</v>
      </c>
      <c r="L334" s="71">
        <v>300000000</v>
      </c>
      <c r="M334" s="18"/>
      <c r="N334" s="18"/>
      <c r="O334" s="43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172"/>
      <c r="BD334" s="172"/>
      <c r="BE334" s="172"/>
    </row>
    <row r="335" spans="1:60" s="145" customFormat="1" ht="51.75" customHeight="1" x14ac:dyDescent="0.25">
      <c r="A335" s="157" t="s">
        <v>41</v>
      </c>
      <c r="B335" s="158" t="s">
        <v>34</v>
      </c>
      <c r="C335" s="16" t="s">
        <v>34</v>
      </c>
      <c r="D335" s="16" t="s">
        <v>43</v>
      </c>
      <c r="E335" s="165" t="s">
        <v>209</v>
      </c>
      <c r="F335" s="295">
        <v>4432</v>
      </c>
      <c r="G335" s="195" t="s">
        <v>510</v>
      </c>
      <c r="H335" s="17" t="s">
        <v>509</v>
      </c>
      <c r="I335" s="146" t="s">
        <v>1109</v>
      </c>
      <c r="J335" s="18"/>
      <c r="K335" s="70"/>
      <c r="L335" s="71"/>
      <c r="M335" s="18"/>
      <c r="N335" s="59">
        <v>350000000</v>
      </c>
      <c r="O335" s="43">
        <f>+SUM(P335:BA335)</f>
        <v>350000000</v>
      </c>
      <c r="P335" s="44">
        <v>350000000</v>
      </c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172"/>
      <c r="BD335" s="172"/>
      <c r="BE335" s="172"/>
    </row>
    <row r="336" spans="1:60" s="145" customFormat="1" ht="51.75" customHeight="1" x14ac:dyDescent="0.25">
      <c r="A336" s="157"/>
      <c r="B336" s="16"/>
      <c r="C336" s="16"/>
      <c r="D336" s="16"/>
      <c r="E336" s="158"/>
      <c r="F336" s="16"/>
      <c r="G336" s="54"/>
      <c r="H336" s="169"/>
      <c r="I336" s="146"/>
      <c r="J336" s="18"/>
      <c r="K336" s="70" t="s">
        <v>1067</v>
      </c>
      <c r="L336" s="71">
        <v>350000000</v>
      </c>
      <c r="M336" s="18"/>
      <c r="N336" s="18"/>
      <c r="O336" s="43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172"/>
      <c r="BD336" s="172"/>
      <c r="BE336" s="172"/>
    </row>
    <row r="337" spans="1:60" ht="12.75" customHeight="1" x14ac:dyDescent="0.25">
      <c r="A337" s="157" t="s">
        <v>41</v>
      </c>
      <c r="B337" s="158" t="s">
        <v>34</v>
      </c>
      <c r="C337" s="16" t="s">
        <v>34</v>
      </c>
      <c r="D337" s="16" t="s">
        <v>54</v>
      </c>
      <c r="E337" s="155"/>
      <c r="F337" s="155"/>
      <c r="G337" s="176"/>
      <c r="H337" s="155"/>
      <c r="I337" s="18" t="s">
        <v>55</v>
      </c>
      <c r="J337" s="18"/>
      <c r="K337" s="67"/>
      <c r="L337" s="67"/>
      <c r="M337" s="18"/>
      <c r="N337" s="18"/>
      <c r="O337" s="43">
        <f t="shared" si="59"/>
        <v>50000000</v>
      </c>
      <c r="P337" s="135">
        <f>+P338</f>
        <v>0</v>
      </c>
      <c r="Q337" s="135">
        <f t="shared" ref="Q337:BB338" si="62">+Q338</f>
        <v>0</v>
      </c>
      <c r="R337" s="135">
        <f t="shared" si="62"/>
        <v>0</v>
      </c>
      <c r="S337" s="135">
        <f t="shared" si="62"/>
        <v>0</v>
      </c>
      <c r="T337" s="135">
        <f t="shared" si="62"/>
        <v>0</v>
      </c>
      <c r="U337" s="135">
        <f t="shared" si="62"/>
        <v>0</v>
      </c>
      <c r="V337" s="135">
        <f t="shared" si="62"/>
        <v>0</v>
      </c>
      <c r="W337" s="135">
        <f t="shared" si="62"/>
        <v>0</v>
      </c>
      <c r="X337" s="135">
        <f t="shared" si="62"/>
        <v>0</v>
      </c>
      <c r="Y337" s="135">
        <f t="shared" si="62"/>
        <v>0</v>
      </c>
      <c r="Z337" s="135">
        <f t="shared" si="62"/>
        <v>0</v>
      </c>
      <c r="AA337" s="135">
        <f t="shared" si="62"/>
        <v>0</v>
      </c>
      <c r="AB337" s="135">
        <f t="shared" si="62"/>
        <v>0</v>
      </c>
      <c r="AC337" s="135">
        <f t="shared" si="62"/>
        <v>0</v>
      </c>
      <c r="AD337" s="135">
        <f t="shared" si="62"/>
        <v>50000000</v>
      </c>
      <c r="AE337" s="135">
        <f t="shared" si="62"/>
        <v>0</v>
      </c>
      <c r="AF337" s="135">
        <f t="shared" si="62"/>
        <v>0</v>
      </c>
      <c r="AG337" s="135">
        <f t="shared" si="62"/>
        <v>0</v>
      </c>
      <c r="AH337" s="135">
        <f t="shared" si="62"/>
        <v>0</v>
      </c>
      <c r="AI337" s="135">
        <f t="shared" si="62"/>
        <v>0</v>
      </c>
      <c r="AJ337" s="135">
        <f t="shared" si="62"/>
        <v>0</v>
      </c>
      <c r="AK337" s="135">
        <f t="shared" si="62"/>
        <v>0</v>
      </c>
      <c r="AL337" s="135">
        <f t="shared" si="62"/>
        <v>0</v>
      </c>
      <c r="AM337" s="135">
        <f t="shared" si="62"/>
        <v>0</v>
      </c>
      <c r="AN337" s="135">
        <f t="shared" si="62"/>
        <v>0</v>
      </c>
      <c r="AO337" s="135">
        <f t="shared" si="62"/>
        <v>0</v>
      </c>
      <c r="AP337" s="135">
        <f t="shared" si="62"/>
        <v>0</v>
      </c>
      <c r="AQ337" s="135">
        <f t="shared" si="62"/>
        <v>0</v>
      </c>
      <c r="AR337" s="135">
        <f t="shared" si="62"/>
        <v>0</v>
      </c>
      <c r="AS337" s="135">
        <f t="shared" si="62"/>
        <v>0</v>
      </c>
      <c r="AT337" s="135">
        <f t="shared" si="62"/>
        <v>0</v>
      </c>
      <c r="AU337" s="135">
        <f t="shared" si="62"/>
        <v>0</v>
      </c>
      <c r="AV337" s="135">
        <f t="shared" si="62"/>
        <v>0</v>
      </c>
      <c r="AW337" s="135">
        <f t="shared" si="62"/>
        <v>0</v>
      </c>
      <c r="AX337" s="135">
        <f t="shared" si="62"/>
        <v>0</v>
      </c>
      <c r="AY337" s="135">
        <f t="shared" si="62"/>
        <v>0</v>
      </c>
      <c r="AZ337" s="135">
        <f t="shared" si="62"/>
        <v>0</v>
      </c>
      <c r="BA337" s="135">
        <f t="shared" si="62"/>
        <v>0</v>
      </c>
      <c r="BB337" s="135">
        <f t="shared" si="62"/>
        <v>0</v>
      </c>
    </row>
    <row r="338" spans="1:60" ht="12.75" customHeight="1" x14ac:dyDescent="0.25">
      <c r="A338" s="157" t="s">
        <v>41</v>
      </c>
      <c r="B338" s="158" t="s">
        <v>34</v>
      </c>
      <c r="C338" s="16" t="s">
        <v>34</v>
      </c>
      <c r="D338" s="16" t="s">
        <v>54</v>
      </c>
      <c r="E338" s="16" t="s">
        <v>94</v>
      </c>
      <c r="F338" s="16"/>
      <c r="G338" s="176"/>
      <c r="H338" s="155"/>
      <c r="I338" s="18" t="s">
        <v>95</v>
      </c>
      <c r="J338" s="18"/>
      <c r="K338" s="67"/>
      <c r="L338" s="67"/>
      <c r="M338" s="18"/>
      <c r="N338" s="18"/>
      <c r="O338" s="43">
        <f t="shared" si="59"/>
        <v>50000000</v>
      </c>
      <c r="P338" s="135">
        <f>+P339</f>
        <v>0</v>
      </c>
      <c r="Q338" s="135">
        <f t="shared" si="62"/>
        <v>0</v>
      </c>
      <c r="R338" s="135">
        <f t="shared" si="62"/>
        <v>0</v>
      </c>
      <c r="S338" s="135">
        <f t="shared" si="62"/>
        <v>0</v>
      </c>
      <c r="T338" s="135">
        <f t="shared" si="62"/>
        <v>0</v>
      </c>
      <c r="U338" s="135">
        <f t="shared" si="62"/>
        <v>0</v>
      </c>
      <c r="V338" s="135">
        <f t="shared" si="62"/>
        <v>0</v>
      </c>
      <c r="W338" s="135">
        <f t="shared" si="62"/>
        <v>0</v>
      </c>
      <c r="X338" s="135">
        <f t="shared" si="62"/>
        <v>0</v>
      </c>
      <c r="Y338" s="135">
        <f t="shared" si="62"/>
        <v>0</v>
      </c>
      <c r="Z338" s="135">
        <f t="shared" si="62"/>
        <v>0</v>
      </c>
      <c r="AA338" s="135">
        <f t="shared" si="62"/>
        <v>0</v>
      </c>
      <c r="AB338" s="135">
        <f t="shared" si="62"/>
        <v>0</v>
      </c>
      <c r="AC338" s="135">
        <f t="shared" si="62"/>
        <v>0</v>
      </c>
      <c r="AD338" s="135">
        <f t="shared" si="62"/>
        <v>50000000</v>
      </c>
      <c r="AE338" s="135">
        <f t="shared" si="62"/>
        <v>0</v>
      </c>
      <c r="AF338" s="135">
        <f t="shared" si="62"/>
        <v>0</v>
      </c>
      <c r="AG338" s="135">
        <f t="shared" si="62"/>
        <v>0</v>
      </c>
      <c r="AH338" s="135">
        <f t="shared" si="62"/>
        <v>0</v>
      </c>
      <c r="AI338" s="135">
        <f t="shared" si="62"/>
        <v>0</v>
      </c>
      <c r="AJ338" s="135">
        <f t="shared" si="62"/>
        <v>0</v>
      </c>
      <c r="AK338" s="135">
        <f t="shared" si="62"/>
        <v>0</v>
      </c>
      <c r="AL338" s="135">
        <f t="shared" si="62"/>
        <v>0</v>
      </c>
      <c r="AM338" s="135">
        <f t="shared" si="62"/>
        <v>0</v>
      </c>
      <c r="AN338" s="135">
        <f t="shared" si="62"/>
        <v>0</v>
      </c>
      <c r="AO338" s="135">
        <f t="shared" si="62"/>
        <v>0</v>
      </c>
      <c r="AP338" s="135">
        <f t="shared" si="62"/>
        <v>0</v>
      </c>
      <c r="AQ338" s="135">
        <f t="shared" si="62"/>
        <v>0</v>
      </c>
      <c r="AR338" s="135">
        <f t="shared" si="62"/>
        <v>0</v>
      </c>
      <c r="AS338" s="135">
        <f t="shared" si="62"/>
        <v>0</v>
      </c>
      <c r="AT338" s="135">
        <f t="shared" si="62"/>
        <v>0</v>
      </c>
      <c r="AU338" s="135">
        <f t="shared" si="62"/>
        <v>0</v>
      </c>
      <c r="AV338" s="135">
        <f t="shared" si="62"/>
        <v>0</v>
      </c>
      <c r="AW338" s="135">
        <f t="shared" si="62"/>
        <v>0</v>
      </c>
      <c r="AX338" s="135">
        <f t="shared" si="62"/>
        <v>0</v>
      </c>
      <c r="AY338" s="135">
        <f t="shared" si="62"/>
        <v>0</v>
      </c>
      <c r="AZ338" s="135">
        <f t="shared" si="62"/>
        <v>0</v>
      </c>
      <c r="BA338" s="135">
        <f t="shared" si="62"/>
        <v>0</v>
      </c>
      <c r="BB338" s="135">
        <f t="shared" si="62"/>
        <v>0</v>
      </c>
      <c r="BC338" s="10"/>
      <c r="BD338" s="10"/>
      <c r="BE338" s="10"/>
    </row>
    <row r="339" spans="1:60" ht="22.5" customHeight="1" x14ac:dyDescent="0.25">
      <c r="A339" s="157" t="s">
        <v>41</v>
      </c>
      <c r="B339" s="158" t="s">
        <v>34</v>
      </c>
      <c r="C339" s="16" t="s">
        <v>34</v>
      </c>
      <c r="D339" s="16" t="s">
        <v>54</v>
      </c>
      <c r="E339" s="16" t="s">
        <v>94</v>
      </c>
      <c r="F339" s="294" t="s">
        <v>1278</v>
      </c>
      <c r="G339" s="54" t="s">
        <v>181</v>
      </c>
      <c r="H339" s="17" t="s">
        <v>182</v>
      </c>
      <c r="I339" s="146" t="s">
        <v>748</v>
      </c>
      <c r="J339" s="18"/>
      <c r="K339" s="67"/>
      <c r="L339" s="70"/>
      <c r="M339" s="17" t="s">
        <v>907</v>
      </c>
      <c r="N339" s="60">
        <v>50000000</v>
      </c>
      <c r="O339" s="43">
        <f t="shared" si="59"/>
        <v>50000000</v>
      </c>
      <c r="P339" s="44">
        <v>0</v>
      </c>
      <c r="Q339" s="44">
        <v>0</v>
      </c>
      <c r="R339" s="44"/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/>
      <c r="Z339" s="44">
        <v>0</v>
      </c>
      <c r="AA339" s="44"/>
      <c r="AB339" s="44">
        <v>0</v>
      </c>
      <c r="AC339" s="44">
        <v>0</v>
      </c>
      <c r="AD339" s="44">
        <v>50000000</v>
      </c>
      <c r="AE339" s="44"/>
      <c r="AF339" s="44">
        <v>0</v>
      </c>
      <c r="AG339" s="44">
        <v>0</v>
      </c>
      <c r="AH339" s="44">
        <v>0</v>
      </c>
      <c r="AI339" s="44">
        <v>0</v>
      </c>
      <c r="AJ339" s="44">
        <v>0</v>
      </c>
      <c r="AK339" s="44">
        <v>0</v>
      </c>
      <c r="AL339" s="44">
        <v>0</v>
      </c>
      <c r="AM339" s="44">
        <v>0</v>
      </c>
      <c r="AN339" s="44">
        <v>0</v>
      </c>
      <c r="AO339" s="44">
        <v>0</v>
      </c>
      <c r="AP339" s="44">
        <v>0</v>
      </c>
      <c r="AQ339" s="44">
        <v>0</v>
      </c>
      <c r="AR339" s="44">
        <v>0</v>
      </c>
      <c r="AS339" s="44">
        <v>0</v>
      </c>
      <c r="AT339" s="44">
        <v>0</v>
      </c>
      <c r="AU339" s="44">
        <v>0</v>
      </c>
      <c r="AV339" s="44"/>
      <c r="AW339" s="44"/>
      <c r="AX339" s="44">
        <v>0</v>
      </c>
      <c r="AY339" s="44"/>
      <c r="AZ339" s="44">
        <v>0</v>
      </c>
      <c r="BA339" s="44"/>
      <c r="BB339" s="44"/>
      <c r="BC339" s="10"/>
      <c r="BD339" s="10"/>
      <c r="BE339" s="10"/>
      <c r="BH339" s="129">
        <f>+N339-O339</f>
        <v>0</v>
      </c>
    </row>
    <row r="340" spans="1:60" ht="38.25" customHeight="1" x14ac:dyDescent="0.25">
      <c r="A340" s="157"/>
      <c r="B340" s="16"/>
      <c r="C340" s="16"/>
      <c r="D340" s="16"/>
      <c r="E340" s="16"/>
      <c r="F340" s="16"/>
      <c r="G340" s="54"/>
      <c r="H340" s="17"/>
      <c r="I340" s="146"/>
      <c r="J340" s="18"/>
      <c r="K340" s="73" t="s">
        <v>942</v>
      </c>
      <c r="L340" s="72">
        <v>50000000</v>
      </c>
      <c r="M340" s="17"/>
      <c r="N340" s="17"/>
      <c r="O340" s="43">
        <f t="shared" si="59"/>
        <v>0</v>
      </c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10"/>
      <c r="BD340" s="10"/>
      <c r="BE340" s="10"/>
    </row>
    <row r="341" spans="1:60" ht="12.75" customHeight="1" x14ac:dyDescent="0.25">
      <c r="A341" s="157" t="s">
        <v>41</v>
      </c>
      <c r="B341" s="16" t="s">
        <v>41</v>
      </c>
      <c r="C341" s="155"/>
      <c r="D341" s="155"/>
      <c r="E341" s="155"/>
      <c r="F341" s="155"/>
      <c r="G341" s="173"/>
      <c r="H341" s="18"/>
      <c r="I341" s="18" t="s">
        <v>107</v>
      </c>
      <c r="J341" s="18"/>
      <c r="K341" s="67"/>
      <c r="L341" s="70"/>
      <c r="M341" s="18"/>
      <c r="N341" s="18"/>
      <c r="O341" s="43">
        <f t="shared" si="59"/>
        <v>1340565207.8899999</v>
      </c>
      <c r="P341" s="43">
        <f>+P342</f>
        <v>500000000</v>
      </c>
      <c r="Q341" s="43">
        <f t="shared" ref="Q341:BB343" si="63">+Q342</f>
        <v>0</v>
      </c>
      <c r="R341" s="43">
        <f t="shared" si="63"/>
        <v>0</v>
      </c>
      <c r="S341" s="43">
        <f t="shared" si="63"/>
        <v>0</v>
      </c>
      <c r="T341" s="43">
        <f t="shared" si="63"/>
        <v>0</v>
      </c>
      <c r="U341" s="43">
        <f t="shared" si="63"/>
        <v>0</v>
      </c>
      <c r="V341" s="43">
        <f t="shared" si="63"/>
        <v>180000000</v>
      </c>
      <c r="W341" s="43">
        <f t="shared" si="63"/>
        <v>0</v>
      </c>
      <c r="X341" s="43">
        <f t="shared" si="63"/>
        <v>0</v>
      </c>
      <c r="Y341" s="43">
        <f t="shared" si="63"/>
        <v>25000000</v>
      </c>
      <c r="Z341" s="43">
        <f t="shared" si="63"/>
        <v>0</v>
      </c>
      <c r="AA341" s="43">
        <f t="shared" si="63"/>
        <v>0</v>
      </c>
      <c r="AB341" s="43">
        <f t="shared" si="63"/>
        <v>0</v>
      </c>
      <c r="AC341" s="43">
        <f t="shared" si="63"/>
        <v>0</v>
      </c>
      <c r="AD341" s="43">
        <f t="shared" si="63"/>
        <v>179999999.39999998</v>
      </c>
      <c r="AE341" s="43">
        <f t="shared" si="63"/>
        <v>0</v>
      </c>
      <c r="AF341" s="43">
        <f t="shared" si="63"/>
        <v>100000000</v>
      </c>
      <c r="AG341" s="43">
        <f t="shared" si="63"/>
        <v>50000000</v>
      </c>
      <c r="AH341" s="43">
        <f t="shared" si="63"/>
        <v>43377270.200000003</v>
      </c>
      <c r="AI341" s="43">
        <f t="shared" si="63"/>
        <v>262187938.29000002</v>
      </c>
      <c r="AJ341" s="43">
        <f t="shared" si="63"/>
        <v>0</v>
      </c>
      <c r="AK341" s="43">
        <f t="shared" si="63"/>
        <v>0</v>
      </c>
      <c r="AL341" s="43">
        <f t="shared" si="63"/>
        <v>0</v>
      </c>
      <c r="AM341" s="43">
        <f t="shared" si="63"/>
        <v>0</v>
      </c>
      <c r="AN341" s="43">
        <f t="shared" si="63"/>
        <v>0</v>
      </c>
      <c r="AO341" s="43">
        <f t="shared" si="63"/>
        <v>0</v>
      </c>
      <c r="AP341" s="43">
        <f t="shared" si="63"/>
        <v>0</v>
      </c>
      <c r="AQ341" s="43">
        <f t="shared" si="63"/>
        <v>0</v>
      </c>
      <c r="AR341" s="43">
        <f t="shared" si="63"/>
        <v>0</v>
      </c>
      <c r="AS341" s="43">
        <f t="shared" si="63"/>
        <v>0</v>
      </c>
      <c r="AT341" s="43">
        <f t="shared" si="63"/>
        <v>0</v>
      </c>
      <c r="AU341" s="43">
        <f t="shared" si="63"/>
        <v>0</v>
      </c>
      <c r="AV341" s="43">
        <f t="shared" si="63"/>
        <v>0</v>
      </c>
      <c r="AW341" s="43">
        <f t="shared" si="63"/>
        <v>0</v>
      </c>
      <c r="AX341" s="43">
        <f t="shared" si="63"/>
        <v>0</v>
      </c>
      <c r="AY341" s="43">
        <f t="shared" si="63"/>
        <v>0</v>
      </c>
      <c r="AZ341" s="43">
        <f t="shared" si="63"/>
        <v>0</v>
      </c>
      <c r="BA341" s="43">
        <f t="shared" si="63"/>
        <v>0</v>
      </c>
      <c r="BB341" s="43">
        <f t="shared" si="63"/>
        <v>0</v>
      </c>
      <c r="BC341" s="10"/>
      <c r="BD341" s="10"/>
      <c r="BE341" s="10"/>
    </row>
    <row r="342" spans="1:60" ht="112.5" customHeight="1" x14ac:dyDescent="0.25">
      <c r="A342" s="157" t="s">
        <v>41</v>
      </c>
      <c r="B342" s="16" t="s">
        <v>41</v>
      </c>
      <c r="C342" s="16" t="s">
        <v>41</v>
      </c>
      <c r="D342" s="16"/>
      <c r="E342" s="16"/>
      <c r="F342" s="16"/>
      <c r="G342" s="173"/>
      <c r="H342" s="18"/>
      <c r="I342" s="18" t="s">
        <v>1119</v>
      </c>
      <c r="J342" s="18"/>
      <c r="K342" s="67"/>
      <c r="L342" s="67"/>
      <c r="M342" s="18"/>
      <c r="N342" s="18"/>
      <c r="O342" s="43">
        <f t="shared" si="59"/>
        <v>1340565207.8899999</v>
      </c>
      <c r="P342" s="43">
        <f>+P343</f>
        <v>500000000</v>
      </c>
      <c r="Q342" s="43">
        <f t="shared" si="63"/>
        <v>0</v>
      </c>
      <c r="R342" s="43">
        <f t="shared" si="63"/>
        <v>0</v>
      </c>
      <c r="S342" s="43">
        <f t="shared" si="63"/>
        <v>0</v>
      </c>
      <c r="T342" s="43">
        <f t="shared" si="63"/>
        <v>0</v>
      </c>
      <c r="U342" s="43">
        <f t="shared" si="63"/>
        <v>0</v>
      </c>
      <c r="V342" s="43">
        <f t="shared" si="63"/>
        <v>180000000</v>
      </c>
      <c r="W342" s="43">
        <f t="shared" si="63"/>
        <v>0</v>
      </c>
      <c r="X342" s="43">
        <f t="shared" si="63"/>
        <v>0</v>
      </c>
      <c r="Y342" s="43">
        <f t="shared" si="63"/>
        <v>25000000</v>
      </c>
      <c r="Z342" s="43">
        <f t="shared" si="63"/>
        <v>0</v>
      </c>
      <c r="AA342" s="43">
        <f t="shared" si="63"/>
        <v>0</v>
      </c>
      <c r="AB342" s="43">
        <f t="shared" si="63"/>
        <v>0</v>
      </c>
      <c r="AC342" s="43">
        <f t="shared" si="63"/>
        <v>0</v>
      </c>
      <c r="AD342" s="43">
        <f t="shared" si="63"/>
        <v>179999999.39999998</v>
      </c>
      <c r="AE342" s="43">
        <f t="shared" si="63"/>
        <v>0</v>
      </c>
      <c r="AF342" s="43">
        <f t="shared" si="63"/>
        <v>100000000</v>
      </c>
      <c r="AG342" s="43">
        <f t="shared" si="63"/>
        <v>50000000</v>
      </c>
      <c r="AH342" s="43">
        <f t="shared" si="63"/>
        <v>43377270.200000003</v>
      </c>
      <c r="AI342" s="43">
        <f t="shared" si="63"/>
        <v>262187938.29000002</v>
      </c>
      <c r="AJ342" s="43">
        <f t="shared" si="63"/>
        <v>0</v>
      </c>
      <c r="AK342" s="43">
        <f t="shared" si="63"/>
        <v>0</v>
      </c>
      <c r="AL342" s="43">
        <f t="shared" si="63"/>
        <v>0</v>
      </c>
      <c r="AM342" s="43">
        <f t="shared" si="63"/>
        <v>0</v>
      </c>
      <c r="AN342" s="43">
        <f t="shared" si="63"/>
        <v>0</v>
      </c>
      <c r="AO342" s="43">
        <f t="shared" si="63"/>
        <v>0</v>
      </c>
      <c r="AP342" s="43">
        <f t="shared" si="63"/>
        <v>0</v>
      </c>
      <c r="AQ342" s="43">
        <f t="shared" si="63"/>
        <v>0</v>
      </c>
      <c r="AR342" s="43">
        <f t="shared" si="63"/>
        <v>0</v>
      </c>
      <c r="AS342" s="43">
        <f t="shared" si="63"/>
        <v>0</v>
      </c>
      <c r="AT342" s="43">
        <f t="shared" si="63"/>
        <v>0</v>
      </c>
      <c r="AU342" s="43">
        <f t="shared" si="63"/>
        <v>0</v>
      </c>
      <c r="AV342" s="43">
        <f t="shared" si="63"/>
        <v>0</v>
      </c>
      <c r="AW342" s="43">
        <f t="shared" si="63"/>
        <v>0</v>
      </c>
      <c r="AX342" s="43">
        <f t="shared" si="63"/>
        <v>0</v>
      </c>
      <c r="AY342" s="43">
        <f t="shared" si="63"/>
        <v>0</v>
      </c>
      <c r="AZ342" s="43">
        <f t="shared" si="63"/>
        <v>0</v>
      </c>
      <c r="BA342" s="43">
        <f t="shared" si="63"/>
        <v>0</v>
      </c>
      <c r="BB342" s="43">
        <f t="shared" si="63"/>
        <v>0</v>
      </c>
      <c r="BC342" s="10"/>
      <c r="BD342" s="10"/>
      <c r="BE342" s="10"/>
    </row>
    <row r="343" spans="1:60" ht="22.5" customHeight="1" x14ac:dyDescent="0.25">
      <c r="A343" s="157" t="s">
        <v>41</v>
      </c>
      <c r="B343" s="16" t="s">
        <v>41</v>
      </c>
      <c r="C343" s="16" t="s">
        <v>41</v>
      </c>
      <c r="D343" s="16" t="s">
        <v>108</v>
      </c>
      <c r="E343" s="16"/>
      <c r="F343" s="16"/>
      <c r="G343" s="173"/>
      <c r="H343" s="18"/>
      <c r="I343" s="18" t="s">
        <v>109</v>
      </c>
      <c r="J343" s="18"/>
      <c r="K343" s="67"/>
      <c r="L343" s="67"/>
      <c r="M343" s="18"/>
      <c r="N343" s="18"/>
      <c r="O343" s="43">
        <f t="shared" si="59"/>
        <v>1340565207.8899999</v>
      </c>
      <c r="P343" s="43">
        <f>+P344</f>
        <v>500000000</v>
      </c>
      <c r="Q343" s="43">
        <f t="shared" si="63"/>
        <v>0</v>
      </c>
      <c r="R343" s="43">
        <f t="shared" si="63"/>
        <v>0</v>
      </c>
      <c r="S343" s="43">
        <f t="shared" si="63"/>
        <v>0</v>
      </c>
      <c r="T343" s="43">
        <f t="shared" si="63"/>
        <v>0</v>
      </c>
      <c r="U343" s="43">
        <f t="shared" si="63"/>
        <v>0</v>
      </c>
      <c r="V343" s="43">
        <f t="shared" si="63"/>
        <v>180000000</v>
      </c>
      <c r="W343" s="43">
        <f t="shared" si="63"/>
        <v>0</v>
      </c>
      <c r="X343" s="43">
        <f t="shared" si="63"/>
        <v>0</v>
      </c>
      <c r="Y343" s="43">
        <f t="shared" si="63"/>
        <v>25000000</v>
      </c>
      <c r="Z343" s="43">
        <f t="shared" si="63"/>
        <v>0</v>
      </c>
      <c r="AA343" s="43">
        <f t="shared" si="63"/>
        <v>0</v>
      </c>
      <c r="AB343" s="43">
        <f t="shared" si="63"/>
        <v>0</v>
      </c>
      <c r="AC343" s="43">
        <f t="shared" si="63"/>
        <v>0</v>
      </c>
      <c r="AD343" s="43">
        <f t="shared" si="63"/>
        <v>179999999.39999998</v>
      </c>
      <c r="AE343" s="43">
        <f t="shared" si="63"/>
        <v>0</v>
      </c>
      <c r="AF343" s="43">
        <f t="shared" si="63"/>
        <v>100000000</v>
      </c>
      <c r="AG343" s="43">
        <f t="shared" si="63"/>
        <v>50000000</v>
      </c>
      <c r="AH343" s="43">
        <f t="shared" si="63"/>
        <v>43377270.200000003</v>
      </c>
      <c r="AI343" s="43">
        <f t="shared" si="63"/>
        <v>262187938.29000002</v>
      </c>
      <c r="AJ343" s="43">
        <f t="shared" si="63"/>
        <v>0</v>
      </c>
      <c r="AK343" s="43">
        <f t="shared" si="63"/>
        <v>0</v>
      </c>
      <c r="AL343" s="43">
        <f t="shared" si="63"/>
        <v>0</v>
      </c>
      <c r="AM343" s="43">
        <f t="shared" si="63"/>
        <v>0</v>
      </c>
      <c r="AN343" s="43">
        <f t="shared" si="63"/>
        <v>0</v>
      </c>
      <c r="AO343" s="43">
        <f t="shared" si="63"/>
        <v>0</v>
      </c>
      <c r="AP343" s="43">
        <f t="shared" si="63"/>
        <v>0</v>
      </c>
      <c r="AQ343" s="43">
        <f t="shared" si="63"/>
        <v>0</v>
      </c>
      <c r="AR343" s="43">
        <f t="shared" si="63"/>
        <v>0</v>
      </c>
      <c r="AS343" s="43">
        <f t="shared" si="63"/>
        <v>0</v>
      </c>
      <c r="AT343" s="43">
        <f t="shared" si="63"/>
        <v>0</v>
      </c>
      <c r="AU343" s="43">
        <f t="shared" si="63"/>
        <v>0</v>
      </c>
      <c r="AV343" s="43">
        <f t="shared" si="63"/>
        <v>0</v>
      </c>
      <c r="AW343" s="43">
        <f t="shared" si="63"/>
        <v>0</v>
      </c>
      <c r="AX343" s="43">
        <f t="shared" si="63"/>
        <v>0</v>
      </c>
      <c r="AY343" s="43">
        <f t="shared" si="63"/>
        <v>0</v>
      </c>
      <c r="AZ343" s="43">
        <f t="shared" si="63"/>
        <v>0</v>
      </c>
      <c r="BA343" s="43">
        <f t="shared" si="63"/>
        <v>0</v>
      </c>
      <c r="BB343" s="43">
        <f t="shared" si="63"/>
        <v>0</v>
      </c>
      <c r="BC343" s="10"/>
      <c r="BD343" s="10"/>
      <c r="BE343" s="10"/>
    </row>
    <row r="344" spans="1:60" ht="12.75" customHeight="1" x14ac:dyDescent="0.25">
      <c r="A344" s="157" t="s">
        <v>41</v>
      </c>
      <c r="B344" s="16" t="s">
        <v>41</v>
      </c>
      <c r="C344" s="16" t="s">
        <v>41</v>
      </c>
      <c r="D344" s="16" t="s">
        <v>108</v>
      </c>
      <c r="E344" s="16" t="s">
        <v>183</v>
      </c>
      <c r="F344" s="16"/>
      <c r="G344" s="176"/>
      <c r="H344" s="155"/>
      <c r="I344" s="18" t="s">
        <v>184</v>
      </c>
      <c r="J344" s="18"/>
      <c r="K344" s="67"/>
      <c r="L344" s="67"/>
      <c r="M344" s="18"/>
      <c r="N344" s="18"/>
      <c r="O344" s="43">
        <f t="shared" si="59"/>
        <v>1340565207.8899999</v>
      </c>
      <c r="P344" s="135">
        <f>+P345+P351+P357+P360</f>
        <v>500000000</v>
      </c>
      <c r="Q344" s="135">
        <f t="shared" ref="Q344:BB344" si="64">+Q345+Q351+Q357+Q360</f>
        <v>0</v>
      </c>
      <c r="R344" s="135">
        <f t="shared" si="64"/>
        <v>0</v>
      </c>
      <c r="S344" s="135">
        <f t="shared" si="64"/>
        <v>0</v>
      </c>
      <c r="T344" s="135">
        <f t="shared" si="64"/>
        <v>0</v>
      </c>
      <c r="U344" s="135">
        <f t="shared" si="64"/>
        <v>0</v>
      </c>
      <c r="V344" s="135">
        <f t="shared" si="64"/>
        <v>180000000</v>
      </c>
      <c r="W344" s="135">
        <f t="shared" si="64"/>
        <v>0</v>
      </c>
      <c r="X344" s="135">
        <f t="shared" si="64"/>
        <v>0</v>
      </c>
      <c r="Y344" s="135">
        <f t="shared" si="64"/>
        <v>25000000</v>
      </c>
      <c r="Z344" s="135">
        <f t="shared" si="64"/>
        <v>0</v>
      </c>
      <c r="AA344" s="135">
        <f t="shared" si="64"/>
        <v>0</v>
      </c>
      <c r="AB344" s="135">
        <f t="shared" si="64"/>
        <v>0</v>
      </c>
      <c r="AC344" s="135">
        <f t="shared" si="64"/>
        <v>0</v>
      </c>
      <c r="AD344" s="135">
        <f t="shared" si="64"/>
        <v>179999999.39999998</v>
      </c>
      <c r="AE344" s="135">
        <f t="shared" si="64"/>
        <v>0</v>
      </c>
      <c r="AF344" s="135">
        <f t="shared" si="64"/>
        <v>100000000</v>
      </c>
      <c r="AG344" s="135">
        <f t="shared" si="64"/>
        <v>50000000</v>
      </c>
      <c r="AH344" s="135">
        <f t="shared" si="64"/>
        <v>43377270.200000003</v>
      </c>
      <c r="AI344" s="135">
        <f t="shared" si="64"/>
        <v>262187938.29000002</v>
      </c>
      <c r="AJ344" s="135">
        <f t="shared" si="64"/>
        <v>0</v>
      </c>
      <c r="AK344" s="135">
        <f t="shared" si="64"/>
        <v>0</v>
      </c>
      <c r="AL344" s="135">
        <f t="shared" si="64"/>
        <v>0</v>
      </c>
      <c r="AM344" s="135">
        <f t="shared" si="64"/>
        <v>0</v>
      </c>
      <c r="AN344" s="135">
        <f t="shared" si="64"/>
        <v>0</v>
      </c>
      <c r="AO344" s="135">
        <f t="shared" si="64"/>
        <v>0</v>
      </c>
      <c r="AP344" s="135">
        <f t="shared" si="64"/>
        <v>0</v>
      </c>
      <c r="AQ344" s="135">
        <f t="shared" si="64"/>
        <v>0</v>
      </c>
      <c r="AR344" s="135">
        <f t="shared" si="64"/>
        <v>0</v>
      </c>
      <c r="AS344" s="135">
        <f t="shared" si="64"/>
        <v>0</v>
      </c>
      <c r="AT344" s="135">
        <f t="shared" si="64"/>
        <v>0</v>
      </c>
      <c r="AU344" s="135">
        <f t="shared" si="64"/>
        <v>0</v>
      </c>
      <c r="AV344" s="135">
        <f t="shared" si="64"/>
        <v>0</v>
      </c>
      <c r="AW344" s="135">
        <f t="shared" si="64"/>
        <v>0</v>
      </c>
      <c r="AX344" s="135">
        <f t="shared" si="64"/>
        <v>0</v>
      </c>
      <c r="AY344" s="135">
        <f t="shared" si="64"/>
        <v>0</v>
      </c>
      <c r="AZ344" s="135">
        <f t="shared" si="64"/>
        <v>0</v>
      </c>
      <c r="BA344" s="135">
        <f t="shared" si="64"/>
        <v>0</v>
      </c>
      <c r="BB344" s="135">
        <f t="shared" si="64"/>
        <v>0</v>
      </c>
    </row>
    <row r="345" spans="1:60" ht="33.75" customHeight="1" x14ac:dyDescent="0.25">
      <c r="A345" s="157" t="s">
        <v>41</v>
      </c>
      <c r="B345" s="16" t="s">
        <v>41</v>
      </c>
      <c r="C345" s="16" t="s">
        <v>41</v>
      </c>
      <c r="D345" s="16" t="s">
        <v>108</v>
      </c>
      <c r="E345" s="16" t="s">
        <v>183</v>
      </c>
      <c r="F345" s="294" t="s">
        <v>1171</v>
      </c>
      <c r="G345" s="54" t="s">
        <v>185</v>
      </c>
      <c r="H345" s="17" t="s">
        <v>186</v>
      </c>
      <c r="I345" s="146" t="s">
        <v>564</v>
      </c>
      <c r="J345" s="17" t="s">
        <v>513</v>
      </c>
      <c r="K345" s="70"/>
      <c r="L345" s="72"/>
      <c r="M345" s="62"/>
      <c r="N345" s="60">
        <v>492187937.69</v>
      </c>
      <c r="O345" s="43">
        <f t="shared" si="59"/>
        <v>492187937.69</v>
      </c>
      <c r="P345" s="44">
        <v>0</v>
      </c>
      <c r="Q345" s="44">
        <v>0</v>
      </c>
      <c r="R345" s="44"/>
      <c r="S345" s="44">
        <v>0</v>
      </c>
      <c r="T345" s="44">
        <v>0</v>
      </c>
      <c r="U345" s="44">
        <v>0</v>
      </c>
      <c r="V345" s="44">
        <v>100000000</v>
      </c>
      <c r="W345" s="44">
        <v>0</v>
      </c>
      <c r="X345" s="44">
        <v>0</v>
      </c>
      <c r="Y345" s="44"/>
      <c r="Z345" s="44">
        <v>0</v>
      </c>
      <c r="AA345" s="44"/>
      <c r="AB345" s="44">
        <v>0</v>
      </c>
      <c r="AC345" s="44">
        <v>0</v>
      </c>
      <c r="AD345" s="44">
        <v>179999999.39999998</v>
      </c>
      <c r="AE345" s="44"/>
      <c r="AF345" s="44">
        <v>100000000</v>
      </c>
      <c r="AG345" s="44">
        <v>0</v>
      </c>
      <c r="AH345" s="44">
        <v>0</v>
      </c>
      <c r="AI345" s="44">
        <v>112187938.29000001</v>
      </c>
      <c r="AJ345" s="44">
        <v>0</v>
      </c>
      <c r="AK345" s="44">
        <v>0</v>
      </c>
      <c r="AL345" s="44">
        <v>0</v>
      </c>
      <c r="AM345" s="44">
        <v>0</v>
      </c>
      <c r="AN345" s="44">
        <v>0</v>
      </c>
      <c r="AO345" s="44">
        <v>0</v>
      </c>
      <c r="AP345" s="44">
        <v>0</v>
      </c>
      <c r="AQ345" s="44">
        <v>0</v>
      </c>
      <c r="AR345" s="44">
        <v>0</v>
      </c>
      <c r="AS345" s="44">
        <v>0</v>
      </c>
      <c r="AT345" s="44">
        <v>0</v>
      </c>
      <c r="AU345" s="44">
        <v>0</v>
      </c>
      <c r="AV345" s="44"/>
      <c r="AW345" s="44"/>
      <c r="AX345" s="44">
        <v>0</v>
      </c>
      <c r="AY345" s="44"/>
      <c r="AZ345" s="44">
        <v>0</v>
      </c>
      <c r="BA345" s="44"/>
      <c r="BB345" s="41"/>
      <c r="BH345" s="129">
        <f>+N345-O345</f>
        <v>0</v>
      </c>
    </row>
    <row r="346" spans="1:60" ht="51" customHeight="1" x14ac:dyDescent="0.25">
      <c r="A346" s="157"/>
      <c r="B346" s="155"/>
      <c r="C346" s="155"/>
      <c r="D346" s="155"/>
      <c r="E346" s="155"/>
      <c r="F346" s="155"/>
      <c r="G346" s="54"/>
      <c r="H346" s="17"/>
      <c r="I346" s="146"/>
      <c r="J346" s="17"/>
      <c r="K346" s="69" t="s">
        <v>995</v>
      </c>
      <c r="L346" s="72">
        <v>98121284.609999999</v>
      </c>
      <c r="M346" s="62"/>
      <c r="N346" s="62"/>
      <c r="O346" s="43">
        <f t="shared" si="59"/>
        <v>0</v>
      </c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1"/>
    </row>
    <row r="347" spans="1:60" ht="63.75" customHeight="1" x14ac:dyDescent="0.25">
      <c r="A347" s="157"/>
      <c r="B347" s="155"/>
      <c r="C347" s="155"/>
      <c r="D347" s="155"/>
      <c r="E347" s="155"/>
      <c r="F347" s="155"/>
      <c r="G347" s="54"/>
      <c r="H347" s="17"/>
      <c r="I347" s="146"/>
      <c r="J347" s="17"/>
      <c r="K347" s="69" t="s">
        <v>996</v>
      </c>
      <c r="L347" s="72">
        <v>1878715.39</v>
      </c>
      <c r="M347" s="62"/>
      <c r="N347" s="62"/>
      <c r="O347" s="43">
        <f t="shared" si="59"/>
        <v>0</v>
      </c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1"/>
    </row>
    <row r="348" spans="1:60" ht="38.25" customHeight="1" x14ac:dyDescent="0.25">
      <c r="A348" s="157"/>
      <c r="B348" s="155"/>
      <c r="C348" s="155"/>
      <c r="D348" s="155"/>
      <c r="E348" s="155"/>
      <c r="F348" s="155"/>
      <c r="G348" s="54"/>
      <c r="H348" s="17"/>
      <c r="I348" s="146"/>
      <c r="J348" s="17"/>
      <c r="K348" s="73" t="s">
        <v>942</v>
      </c>
      <c r="L348" s="72">
        <v>179999999.39999998</v>
      </c>
      <c r="M348" s="62"/>
      <c r="N348" s="62"/>
      <c r="O348" s="43">
        <f t="shared" si="59"/>
        <v>0</v>
      </c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1"/>
    </row>
    <row r="349" spans="1:60" ht="26.25" customHeight="1" x14ac:dyDescent="0.25">
      <c r="A349" s="157"/>
      <c r="B349" s="155"/>
      <c r="C349" s="155"/>
      <c r="D349" s="155"/>
      <c r="E349" s="155"/>
      <c r="F349" s="155"/>
      <c r="G349" s="54"/>
      <c r="H349" s="17"/>
      <c r="I349" s="146"/>
      <c r="J349" s="17"/>
      <c r="K349" s="73" t="s">
        <v>940</v>
      </c>
      <c r="L349" s="72">
        <v>100000000</v>
      </c>
      <c r="M349" s="62"/>
      <c r="N349" s="62"/>
      <c r="O349" s="43">
        <f t="shared" si="59"/>
        <v>0</v>
      </c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1"/>
    </row>
    <row r="350" spans="1:60" ht="12.75" customHeight="1" x14ac:dyDescent="0.25">
      <c r="A350" s="157"/>
      <c r="B350" s="155"/>
      <c r="C350" s="155"/>
      <c r="D350" s="155"/>
      <c r="E350" s="155"/>
      <c r="F350" s="155"/>
      <c r="G350" s="54"/>
      <c r="H350" s="17"/>
      <c r="I350" s="146"/>
      <c r="J350" s="17"/>
      <c r="K350" s="69" t="s">
        <v>922</v>
      </c>
      <c r="L350" s="72">
        <v>112187938.29000001</v>
      </c>
      <c r="M350" s="62"/>
      <c r="N350" s="62"/>
      <c r="O350" s="43">
        <f t="shared" si="59"/>
        <v>0</v>
      </c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1"/>
    </row>
    <row r="351" spans="1:60" ht="45" customHeight="1" x14ac:dyDescent="0.25">
      <c r="A351" s="157" t="s">
        <v>41</v>
      </c>
      <c r="B351" s="16" t="s">
        <v>41</v>
      </c>
      <c r="C351" s="16" t="s">
        <v>41</v>
      </c>
      <c r="D351" s="16" t="s">
        <v>108</v>
      </c>
      <c r="E351" s="16" t="s">
        <v>183</v>
      </c>
      <c r="F351" s="294" t="s">
        <v>1172</v>
      </c>
      <c r="G351" s="54" t="s">
        <v>187</v>
      </c>
      <c r="H351" s="17" t="s">
        <v>188</v>
      </c>
      <c r="I351" s="146" t="s">
        <v>749</v>
      </c>
      <c r="J351" s="17" t="s">
        <v>513</v>
      </c>
      <c r="K351" s="71"/>
      <c r="L351" s="70"/>
      <c r="M351" s="18"/>
      <c r="N351" s="59">
        <f>+SUM(L352:L356)</f>
        <v>168377270.19999999</v>
      </c>
      <c r="O351" s="43">
        <f t="shared" si="59"/>
        <v>168377270.19999999</v>
      </c>
      <c r="P351" s="44">
        <v>0</v>
      </c>
      <c r="Q351" s="44">
        <v>0</v>
      </c>
      <c r="R351" s="44"/>
      <c r="S351" s="44">
        <v>0</v>
      </c>
      <c r="T351" s="41">
        <v>0</v>
      </c>
      <c r="U351" s="44">
        <v>0</v>
      </c>
      <c r="V351" s="44">
        <v>0</v>
      </c>
      <c r="W351" s="44">
        <v>0</v>
      </c>
      <c r="X351" s="44">
        <v>0</v>
      </c>
      <c r="Y351" s="44">
        <v>25000000</v>
      </c>
      <c r="Z351" s="44">
        <v>0</v>
      </c>
      <c r="AA351" s="44"/>
      <c r="AB351" s="44">
        <v>0</v>
      </c>
      <c r="AC351" s="44">
        <v>0</v>
      </c>
      <c r="AD351" s="44">
        <v>0</v>
      </c>
      <c r="AE351" s="44"/>
      <c r="AF351" s="44">
        <v>0</v>
      </c>
      <c r="AG351" s="44">
        <v>50000000</v>
      </c>
      <c r="AH351" s="44">
        <v>43377270.200000003</v>
      </c>
      <c r="AI351" s="44">
        <v>50000000</v>
      </c>
      <c r="AJ351" s="44">
        <v>0</v>
      </c>
      <c r="AK351" s="44">
        <v>0</v>
      </c>
      <c r="AL351" s="44">
        <v>0</v>
      </c>
      <c r="AM351" s="44">
        <v>0</v>
      </c>
      <c r="AN351" s="44">
        <v>0</v>
      </c>
      <c r="AO351" s="44">
        <v>0</v>
      </c>
      <c r="AP351" s="44">
        <v>0</v>
      </c>
      <c r="AQ351" s="44">
        <v>0</v>
      </c>
      <c r="AR351" s="44">
        <v>0</v>
      </c>
      <c r="AS351" s="44">
        <v>0</v>
      </c>
      <c r="AT351" s="44">
        <v>0</v>
      </c>
      <c r="AU351" s="44">
        <v>0</v>
      </c>
      <c r="AV351" s="44"/>
      <c r="AW351" s="44"/>
      <c r="AX351" s="44">
        <v>0</v>
      </c>
      <c r="AY351" s="44"/>
      <c r="AZ351" s="44">
        <v>0</v>
      </c>
      <c r="BA351" s="44"/>
      <c r="BB351" s="41"/>
      <c r="BH351" s="129">
        <f>+N351-O351</f>
        <v>0</v>
      </c>
    </row>
    <row r="352" spans="1:60" ht="38.25" x14ac:dyDescent="0.25">
      <c r="A352" s="157"/>
      <c r="B352" s="155"/>
      <c r="C352" s="155"/>
      <c r="D352" s="155"/>
      <c r="E352" s="155"/>
      <c r="F352" s="155"/>
      <c r="G352" s="54"/>
      <c r="H352" s="17"/>
      <c r="I352" s="146"/>
      <c r="J352" s="17"/>
      <c r="K352" s="73" t="s">
        <v>949</v>
      </c>
      <c r="L352" s="71">
        <v>25000000</v>
      </c>
      <c r="M352" s="18"/>
      <c r="N352" s="18"/>
      <c r="O352" s="43">
        <f t="shared" si="59"/>
        <v>0</v>
      </c>
      <c r="P352" s="44"/>
      <c r="Q352" s="44"/>
      <c r="R352" s="44"/>
      <c r="S352" s="44"/>
      <c r="T352" s="41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1"/>
    </row>
    <row r="353" spans="1:60" ht="25.5" customHeight="1" x14ac:dyDescent="0.25">
      <c r="A353" s="157"/>
      <c r="B353" s="155"/>
      <c r="C353" s="155"/>
      <c r="D353" s="155"/>
      <c r="E353" s="155"/>
      <c r="F353" s="155"/>
      <c r="G353" s="54"/>
      <c r="H353" s="17"/>
      <c r="I353" s="146"/>
      <c r="J353" s="17"/>
      <c r="K353" s="100" t="s">
        <v>921</v>
      </c>
      <c r="L353" s="71">
        <v>50000000</v>
      </c>
      <c r="M353" s="18"/>
      <c r="N353" s="18"/>
      <c r="O353" s="43">
        <f t="shared" si="59"/>
        <v>0</v>
      </c>
      <c r="P353" s="44"/>
      <c r="Q353" s="44"/>
      <c r="R353" s="44"/>
      <c r="S353" s="44"/>
      <c r="T353" s="41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1"/>
    </row>
    <row r="354" spans="1:60" ht="12.75" customHeight="1" x14ac:dyDescent="0.25">
      <c r="A354" s="157"/>
      <c r="B354" s="155"/>
      <c r="C354" s="155"/>
      <c r="D354" s="155"/>
      <c r="E354" s="155"/>
      <c r="F354" s="155"/>
      <c r="G354" s="54"/>
      <c r="H354" s="17"/>
      <c r="I354" s="146"/>
      <c r="J354" s="17"/>
      <c r="K354" s="100" t="s">
        <v>947</v>
      </c>
      <c r="L354" s="71">
        <v>9377270.1999999993</v>
      </c>
      <c r="M354" s="18"/>
      <c r="N354" s="18"/>
      <c r="O354" s="43">
        <f t="shared" si="59"/>
        <v>0</v>
      </c>
      <c r="P354" s="44"/>
      <c r="Q354" s="44"/>
      <c r="R354" s="44"/>
      <c r="S354" s="44"/>
      <c r="T354" s="41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1"/>
    </row>
    <row r="355" spans="1:60" ht="25.5" customHeight="1" x14ac:dyDescent="0.25">
      <c r="A355" s="157"/>
      <c r="B355" s="155"/>
      <c r="C355" s="155"/>
      <c r="D355" s="155"/>
      <c r="E355" s="155"/>
      <c r="F355" s="155"/>
      <c r="G355" s="54"/>
      <c r="H355" s="17"/>
      <c r="I355" s="146"/>
      <c r="J355" s="17"/>
      <c r="K355" s="100" t="s">
        <v>926</v>
      </c>
      <c r="L355" s="71">
        <v>34000000</v>
      </c>
      <c r="M355" s="18"/>
      <c r="N355" s="18"/>
      <c r="O355" s="43">
        <f t="shared" si="59"/>
        <v>0</v>
      </c>
      <c r="P355" s="44"/>
      <c r="Q355" s="44"/>
      <c r="R355" s="44"/>
      <c r="S355" s="44"/>
      <c r="T355" s="41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1" t="s">
        <v>1011</v>
      </c>
    </row>
    <row r="356" spans="1:60" ht="12.75" customHeight="1" x14ac:dyDescent="0.25">
      <c r="A356" s="157"/>
      <c r="B356" s="155"/>
      <c r="C356" s="155"/>
      <c r="D356" s="155"/>
      <c r="E356" s="155"/>
      <c r="F356" s="155"/>
      <c r="G356" s="54"/>
      <c r="H356" s="17"/>
      <c r="I356" s="146"/>
      <c r="J356" s="17"/>
      <c r="K356" s="69" t="s">
        <v>922</v>
      </c>
      <c r="L356" s="71">
        <v>50000000</v>
      </c>
      <c r="M356" s="18"/>
      <c r="N356" s="18"/>
      <c r="O356" s="43">
        <f t="shared" si="59"/>
        <v>0</v>
      </c>
      <c r="P356" s="44"/>
      <c r="Q356" s="44"/>
      <c r="R356" s="44"/>
      <c r="S356" s="44"/>
      <c r="T356" s="41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1"/>
    </row>
    <row r="357" spans="1:60" ht="33.75" customHeight="1" x14ac:dyDescent="0.25">
      <c r="A357" s="157" t="s">
        <v>41</v>
      </c>
      <c r="B357" s="16" t="s">
        <v>41</v>
      </c>
      <c r="C357" s="16" t="s">
        <v>41</v>
      </c>
      <c r="D357" s="16" t="s">
        <v>108</v>
      </c>
      <c r="E357" s="16" t="s">
        <v>183</v>
      </c>
      <c r="F357" s="294" t="s">
        <v>1279</v>
      </c>
      <c r="G357" s="54"/>
      <c r="H357" s="17"/>
      <c r="I357" s="146" t="s">
        <v>858</v>
      </c>
      <c r="J357" s="17" t="s">
        <v>513</v>
      </c>
      <c r="K357" s="70"/>
      <c r="L357" s="72"/>
      <c r="M357" s="62"/>
      <c r="N357" s="59">
        <v>580000000</v>
      </c>
      <c r="O357" s="43">
        <f t="shared" si="59"/>
        <v>580000000</v>
      </c>
      <c r="P357" s="44">
        <v>500000000</v>
      </c>
      <c r="Q357" s="44"/>
      <c r="R357" s="44"/>
      <c r="S357" s="44"/>
      <c r="T357" s="41"/>
      <c r="U357" s="44"/>
      <c r="V357" s="44">
        <v>80000000</v>
      </c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1"/>
      <c r="BH357" s="129">
        <f>+N357-O357</f>
        <v>0</v>
      </c>
    </row>
    <row r="358" spans="1:60" ht="51" customHeight="1" x14ac:dyDescent="0.25">
      <c r="A358" s="157"/>
      <c r="B358" s="155"/>
      <c r="C358" s="155"/>
      <c r="D358" s="155"/>
      <c r="E358" s="155"/>
      <c r="F358" s="155"/>
      <c r="G358" s="54"/>
      <c r="H358" s="17"/>
      <c r="I358" s="146"/>
      <c r="J358" s="17"/>
      <c r="K358" s="100" t="s">
        <v>1067</v>
      </c>
      <c r="L358" s="72">
        <v>500000000</v>
      </c>
      <c r="M358" s="62"/>
      <c r="N358" s="62"/>
      <c r="O358" s="43">
        <f t="shared" si="59"/>
        <v>0</v>
      </c>
      <c r="P358" s="44"/>
      <c r="Q358" s="44"/>
      <c r="R358" s="44"/>
      <c r="S358" s="44"/>
      <c r="T358" s="41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1"/>
    </row>
    <row r="359" spans="1:60" ht="38.25" customHeight="1" x14ac:dyDescent="0.25">
      <c r="A359" s="157"/>
      <c r="B359" s="155"/>
      <c r="C359" s="155"/>
      <c r="D359" s="155"/>
      <c r="E359" s="155"/>
      <c r="F359" s="155"/>
      <c r="G359" s="54"/>
      <c r="H359" s="17"/>
      <c r="I359" s="146"/>
      <c r="J359" s="17"/>
      <c r="K359" s="69" t="s">
        <v>985</v>
      </c>
      <c r="L359" s="72">
        <v>80000000</v>
      </c>
      <c r="M359" s="62"/>
      <c r="N359" s="62"/>
      <c r="O359" s="43">
        <f t="shared" si="59"/>
        <v>0</v>
      </c>
      <c r="P359" s="44"/>
      <c r="Q359" s="44"/>
      <c r="R359" s="44"/>
      <c r="S359" s="44"/>
      <c r="T359" s="41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1"/>
    </row>
    <row r="360" spans="1:60" ht="22.5" customHeight="1" x14ac:dyDescent="0.25">
      <c r="A360" s="157" t="s">
        <v>41</v>
      </c>
      <c r="B360" s="16" t="s">
        <v>41</v>
      </c>
      <c r="C360" s="16" t="s">
        <v>41</v>
      </c>
      <c r="D360" s="16" t="s">
        <v>108</v>
      </c>
      <c r="E360" s="16" t="s">
        <v>183</v>
      </c>
      <c r="F360" s="294" t="s">
        <v>1273</v>
      </c>
      <c r="G360" s="54" t="s">
        <v>189</v>
      </c>
      <c r="H360" s="17" t="s">
        <v>190</v>
      </c>
      <c r="I360" s="147" t="s">
        <v>514</v>
      </c>
      <c r="J360" s="17" t="s">
        <v>513</v>
      </c>
      <c r="K360" s="70"/>
      <c r="L360" s="70"/>
      <c r="M360" s="155"/>
      <c r="N360" s="59">
        <v>100000000</v>
      </c>
      <c r="O360" s="43">
        <f t="shared" si="59"/>
        <v>100000000</v>
      </c>
      <c r="P360" s="44">
        <v>0</v>
      </c>
      <c r="Q360" s="44">
        <v>0</v>
      </c>
      <c r="R360" s="44"/>
      <c r="S360" s="44">
        <v>0</v>
      </c>
      <c r="T360" s="44">
        <v>0</v>
      </c>
      <c r="U360" s="44">
        <v>0</v>
      </c>
      <c r="V360" s="44">
        <v>0</v>
      </c>
      <c r="W360" s="44">
        <v>0</v>
      </c>
      <c r="X360" s="44">
        <v>0</v>
      </c>
      <c r="Y360" s="44"/>
      <c r="Z360" s="44">
        <v>0</v>
      </c>
      <c r="AA360" s="44"/>
      <c r="AB360" s="44">
        <v>0</v>
      </c>
      <c r="AC360" s="44">
        <v>0</v>
      </c>
      <c r="AD360" s="44">
        <v>0</v>
      </c>
      <c r="AE360" s="44"/>
      <c r="AF360" s="44">
        <v>0</v>
      </c>
      <c r="AG360" s="44">
        <v>0</v>
      </c>
      <c r="AH360" s="44">
        <v>0</v>
      </c>
      <c r="AI360" s="44">
        <v>100000000</v>
      </c>
      <c r="AJ360" s="44">
        <v>0</v>
      </c>
      <c r="AK360" s="44">
        <v>0</v>
      </c>
      <c r="AL360" s="44">
        <v>0</v>
      </c>
      <c r="AM360" s="44">
        <v>0</v>
      </c>
      <c r="AN360" s="44">
        <v>0</v>
      </c>
      <c r="AO360" s="44">
        <v>0</v>
      </c>
      <c r="AP360" s="44">
        <v>0</v>
      </c>
      <c r="AQ360" s="44">
        <v>0</v>
      </c>
      <c r="AR360" s="44">
        <v>0</v>
      </c>
      <c r="AS360" s="44">
        <v>0</v>
      </c>
      <c r="AT360" s="44">
        <v>0</v>
      </c>
      <c r="AU360" s="44">
        <v>0</v>
      </c>
      <c r="AV360" s="44"/>
      <c r="AW360" s="44"/>
      <c r="AX360" s="44">
        <v>0</v>
      </c>
      <c r="AY360" s="44"/>
      <c r="AZ360" s="44">
        <v>0</v>
      </c>
      <c r="BA360" s="44"/>
      <c r="BB360" s="41"/>
    </row>
    <row r="361" spans="1:60" ht="34.5" customHeight="1" x14ac:dyDescent="0.25">
      <c r="A361" s="157" t="s">
        <v>41</v>
      </c>
      <c r="B361" s="16" t="s">
        <v>41</v>
      </c>
      <c r="C361" s="16" t="s">
        <v>41</v>
      </c>
      <c r="D361" s="16" t="s">
        <v>108</v>
      </c>
      <c r="E361" s="16" t="s">
        <v>183</v>
      </c>
      <c r="F361" s="286"/>
      <c r="G361" s="54" t="s">
        <v>191</v>
      </c>
      <c r="H361" s="17" t="s">
        <v>192</v>
      </c>
      <c r="I361" s="147"/>
      <c r="J361" s="17" t="s">
        <v>513</v>
      </c>
      <c r="K361" s="70"/>
      <c r="L361" s="72"/>
      <c r="M361" s="62"/>
      <c r="N361" s="59"/>
      <c r="O361" s="43">
        <f t="shared" si="59"/>
        <v>0</v>
      </c>
      <c r="P361" s="44">
        <v>0</v>
      </c>
      <c r="Q361" s="44">
        <v>0</v>
      </c>
      <c r="R361" s="44"/>
      <c r="S361" s="44">
        <v>0</v>
      </c>
      <c r="T361" s="44">
        <v>0</v>
      </c>
      <c r="U361" s="44">
        <v>0</v>
      </c>
      <c r="V361" s="44">
        <v>0</v>
      </c>
      <c r="W361" s="44">
        <v>0</v>
      </c>
      <c r="X361" s="44">
        <v>0</v>
      </c>
      <c r="Y361" s="44"/>
      <c r="Z361" s="44">
        <v>0</v>
      </c>
      <c r="AA361" s="44"/>
      <c r="AB361" s="44">
        <v>0</v>
      </c>
      <c r="AC361" s="44">
        <v>0</v>
      </c>
      <c r="AD361" s="44">
        <v>0</v>
      </c>
      <c r="AE361" s="44"/>
      <c r="AF361" s="44">
        <v>0</v>
      </c>
      <c r="AG361" s="44">
        <v>0</v>
      </c>
      <c r="AH361" s="44">
        <v>0</v>
      </c>
      <c r="AI361" s="44"/>
      <c r="AJ361" s="44">
        <v>0</v>
      </c>
      <c r="AK361" s="44">
        <v>0</v>
      </c>
      <c r="AL361" s="44">
        <v>0</v>
      </c>
      <c r="AM361" s="44">
        <v>0</v>
      </c>
      <c r="AN361" s="44">
        <v>0</v>
      </c>
      <c r="AO361" s="44">
        <v>0</v>
      </c>
      <c r="AP361" s="44">
        <v>0</v>
      </c>
      <c r="AQ361" s="44">
        <v>0</v>
      </c>
      <c r="AR361" s="44">
        <v>0</v>
      </c>
      <c r="AS361" s="44">
        <v>0</v>
      </c>
      <c r="AT361" s="44">
        <v>0</v>
      </c>
      <c r="AU361" s="44">
        <v>0</v>
      </c>
      <c r="AV361" s="44"/>
      <c r="AW361" s="44"/>
      <c r="AX361" s="44">
        <v>0</v>
      </c>
      <c r="AY361" s="44"/>
      <c r="AZ361" s="44">
        <v>0</v>
      </c>
      <c r="BA361" s="44"/>
      <c r="BB361" s="41"/>
      <c r="BH361" s="129">
        <f>+N361-O361</f>
        <v>0</v>
      </c>
    </row>
    <row r="362" spans="1:60" ht="12.75" customHeight="1" x14ac:dyDescent="0.25">
      <c r="A362" s="157"/>
      <c r="B362" s="16"/>
      <c r="C362" s="16"/>
      <c r="D362" s="16"/>
      <c r="E362" s="16"/>
      <c r="F362" s="194"/>
      <c r="G362" s="54"/>
      <c r="H362" s="17"/>
      <c r="I362" s="147"/>
      <c r="J362" s="17"/>
      <c r="K362" s="69" t="s">
        <v>922</v>
      </c>
      <c r="L362" s="72">
        <v>100000000</v>
      </c>
      <c r="M362" s="62"/>
      <c r="N362" s="62"/>
      <c r="O362" s="43">
        <f t="shared" si="59"/>
        <v>0</v>
      </c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1"/>
    </row>
    <row r="363" spans="1:60" ht="12.75" customHeight="1" x14ac:dyDescent="0.25">
      <c r="A363" s="127" t="s">
        <v>42</v>
      </c>
      <c r="B363" s="143"/>
      <c r="C363" s="143"/>
      <c r="D363" s="143"/>
      <c r="E363" s="143"/>
      <c r="F363" s="143"/>
      <c r="G363" s="142"/>
      <c r="H363" s="144"/>
      <c r="I363" s="49" t="s">
        <v>516</v>
      </c>
      <c r="J363" s="49"/>
      <c r="K363" s="66"/>
      <c r="L363" s="66"/>
      <c r="M363" s="49"/>
      <c r="N363" s="49"/>
      <c r="O363" s="122">
        <f t="shared" si="59"/>
        <v>15749670583.9</v>
      </c>
      <c r="P363" s="122">
        <f t="shared" ref="P363:BB363" si="65">+P364+P411+P461+P504</f>
        <v>11768000000</v>
      </c>
      <c r="Q363" s="122">
        <f t="shared" si="65"/>
        <v>0</v>
      </c>
      <c r="R363" s="122">
        <f t="shared" si="65"/>
        <v>0</v>
      </c>
      <c r="S363" s="122">
        <f t="shared" si="65"/>
        <v>0</v>
      </c>
      <c r="T363" s="122">
        <f t="shared" si="65"/>
        <v>0</v>
      </c>
      <c r="U363" s="122">
        <f t="shared" si="65"/>
        <v>200000000</v>
      </c>
      <c r="V363" s="122">
        <f t="shared" si="65"/>
        <v>2150893223.1599998</v>
      </c>
      <c r="W363" s="122">
        <f t="shared" si="65"/>
        <v>10899952</v>
      </c>
      <c r="X363" s="122">
        <f t="shared" si="65"/>
        <v>0</v>
      </c>
      <c r="Y363" s="122">
        <f t="shared" si="65"/>
        <v>50001709.32</v>
      </c>
      <c r="Z363" s="122">
        <f t="shared" si="65"/>
        <v>0</v>
      </c>
      <c r="AA363" s="122">
        <f t="shared" si="65"/>
        <v>0</v>
      </c>
      <c r="AB363" s="122">
        <f t="shared" si="65"/>
        <v>0</v>
      </c>
      <c r="AC363" s="122">
        <f t="shared" si="65"/>
        <v>9142193.0000000149</v>
      </c>
      <c r="AD363" s="122">
        <f t="shared" si="65"/>
        <v>97523592.609999999</v>
      </c>
      <c r="AE363" s="122">
        <f t="shared" si="65"/>
        <v>46984441.899999999</v>
      </c>
      <c r="AF363" s="122">
        <f t="shared" si="65"/>
        <v>324781241</v>
      </c>
      <c r="AG363" s="122">
        <f t="shared" si="65"/>
        <v>48273976</v>
      </c>
      <c r="AH363" s="122">
        <f t="shared" si="65"/>
        <v>0</v>
      </c>
      <c r="AI363" s="122">
        <f t="shared" si="65"/>
        <v>1043170254.91</v>
      </c>
      <c r="AJ363" s="122">
        <f t="shared" si="65"/>
        <v>0</v>
      </c>
      <c r="AK363" s="122">
        <f t="shared" si="65"/>
        <v>0</v>
      </c>
      <c r="AL363" s="122">
        <f t="shared" si="65"/>
        <v>0</v>
      </c>
      <c r="AM363" s="122">
        <f t="shared" si="65"/>
        <v>0</v>
      </c>
      <c r="AN363" s="122">
        <f t="shared" si="65"/>
        <v>0</v>
      </c>
      <c r="AO363" s="122">
        <f t="shared" si="65"/>
        <v>0</v>
      </c>
      <c r="AP363" s="122">
        <f t="shared" si="65"/>
        <v>0</v>
      </c>
      <c r="AQ363" s="122">
        <f t="shared" si="65"/>
        <v>0</v>
      </c>
      <c r="AR363" s="122">
        <f t="shared" si="65"/>
        <v>0</v>
      </c>
      <c r="AS363" s="122">
        <f t="shared" si="65"/>
        <v>0</v>
      </c>
      <c r="AT363" s="122">
        <f t="shared" si="65"/>
        <v>0</v>
      </c>
      <c r="AU363" s="122">
        <f t="shared" si="65"/>
        <v>0</v>
      </c>
      <c r="AV363" s="122">
        <f t="shared" si="65"/>
        <v>0</v>
      </c>
      <c r="AW363" s="122">
        <f t="shared" si="65"/>
        <v>0</v>
      </c>
      <c r="AX363" s="122">
        <f t="shared" si="65"/>
        <v>0</v>
      </c>
      <c r="AY363" s="122">
        <f t="shared" si="65"/>
        <v>0</v>
      </c>
      <c r="AZ363" s="122">
        <f t="shared" si="65"/>
        <v>0</v>
      </c>
      <c r="BA363" s="122">
        <f t="shared" si="65"/>
        <v>0</v>
      </c>
      <c r="BB363" s="122">
        <f t="shared" si="65"/>
        <v>0</v>
      </c>
      <c r="BC363" s="10"/>
      <c r="BD363" s="10"/>
      <c r="BE363" s="10"/>
    </row>
    <row r="364" spans="1:60" ht="12.75" customHeight="1" x14ac:dyDescent="0.25">
      <c r="A364" s="157" t="s">
        <v>42</v>
      </c>
      <c r="B364" s="16" t="s">
        <v>36</v>
      </c>
      <c r="C364" s="155"/>
      <c r="D364" s="155"/>
      <c r="E364" s="155"/>
      <c r="F364" s="155"/>
      <c r="G364" s="54"/>
      <c r="H364" s="17"/>
      <c r="I364" s="18" t="s">
        <v>1394</v>
      </c>
      <c r="J364" s="18"/>
      <c r="K364" s="67"/>
      <c r="L364" s="67"/>
      <c r="M364" s="18"/>
      <c r="N364" s="18"/>
      <c r="O364" s="43">
        <f t="shared" si="59"/>
        <v>5701517479.289999</v>
      </c>
      <c r="P364" s="43">
        <f>+P365</f>
        <v>2920000000</v>
      </c>
      <c r="Q364" s="43">
        <f t="shared" ref="Q364:BB364" si="66">+Q365</f>
        <v>0</v>
      </c>
      <c r="R364" s="43">
        <f t="shared" si="66"/>
        <v>0</v>
      </c>
      <c r="S364" s="43">
        <f t="shared" si="66"/>
        <v>0</v>
      </c>
      <c r="T364" s="43">
        <f t="shared" si="66"/>
        <v>0</v>
      </c>
      <c r="U364" s="43">
        <f t="shared" si="66"/>
        <v>200000000</v>
      </c>
      <c r="V364" s="43">
        <f t="shared" si="66"/>
        <v>2150893223.1599998</v>
      </c>
      <c r="W364" s="43">
        <f t="shared" si="66"/>
        <v>10899952</v>
      </c>
      <c r="X364" s="43">
        <f t="shared" si="66"/>
        <v>0</v>
      </c>
      <c r="Y364" s="43">
        <f t="shared" si="66"/>
        <v>50001709.32</v>
      </c>
      <c r="Z364" s="43">
        <f t="shared" si="66"/>
        <v>0</v>
      </c>
      <c r="AA364" s="43">
        <f t="shared" si="66"/>
        <v>0</v>
      </c>
      <c r="AB364" s="43">
        <f t="shared" si="66"/>
        <v>0</v>
      </c>
      <c r="AC364" s="43">
        <f t="shared" si="66"/>
        <v>9142193.0000000149</v>
      </c>
      <c r="AD364" s="43">
        <f t="shared" si="66"/>
        <v>0</v>
      </c>
      <c r="AE364" s="43">
        <f t="shared" si="66"/>
        <v>46984441.899999999</v>
      </c>
      <c r="AF364" s="43">
        <f t="shared" si="66"/>
        <v>54781241</v>
      </c>
      <c r="AG364" s="43">
        <f t="shared" si="66"/>
        <v>48273976</v>
      </c>
      <c r="AH364" s="43">
        <f t="shared" si="66"/>
        <v>0</v>
      </c>
      <c r="AI364" s="43">
        <f t="shared" si="66"/>
        <v>210540742.91</v>
      </c>
      <c r="AJ364" s="43">
        <f t="shared" si="66"/>
        <v>0</v>
      </c>
      <c r="AK364" s="43">
        <f t="shared" si="66"/>
        <v>0</v>
      </c>
      <c r="AL364" s="43">
        <f t="shared" si="66"/>
        <v>0</v>
      </c>
      <c r="AM364" s="43">
        <f t="shared" si="66"/>
        <v>0</v>
      </c>
      <c r="AN364" s="43">
        <f t="shared" si="66"/>
        <v>0</v>
      </c>
      <c r="AO364" s="43">
        <f t="shared" si="66"/>
        <v>0</v>
      </c>
      <c r="AP364" s="43">
        <f t="shared" si="66"/>
        <v>0</v>
      </c>
      <c r="AQ364" s="43">
        <f t="shared" si="66"/>
        <v>0</v>
      </c>
      <c r="AR364" s="43">
        <f t="shared" si="66"/>
        <v>0</v>
      </c>
      <c r="AS364" s="43">
        <f t="shared" si="66"/>
        <v>0</v>
      </c>
      <c r="AT364" s="43">
        <f t="shared" si="66"/>
        <v>0</v>
      </c>
      <c r="AU364" s="43">
        <f t="shared" si="66"/>
        <v>0</v>
      </c>
      <c r="AV364" s="43">
        <f t="shared" si="66"/>
        <v>0</v>
      </c>
      <c r="AW364" s="43">
        <f t="shared" si="66"/>
        <v>0</v>
      </c>
      <c r="AX364" s="43">
        <f t="shared" si="66"/>
        <v>0</v>
      </c>
      <c r="AY364" s="43">
        <f t="shared" si="66"/>
        <v>0</v>
      </c>
      <c r="AZ364" s="43">
        <f t="shared" si="66"/>
        <v>0</v>
      </c>
      <c r="BA364" s="43">
        <f t="shared" si="66"/>
        <v>0</v>
      </c>
      <c r="BB364" s="43">
        <f t="shared" si="66"/>
        <v>0</v>
      </c>
      <c r="BC364" s="10"/>
      <c r="BD364" s="10"/>
      <c r="BE364" s="10"/>
    </row>
    <row r="365" spans="1:60" ht="45" customHeight="1" x14ac:dyDescent="0.25">
      <c r="A365" s="157" t="s">
        <v>42</v>
      </c>
      <c r="B365" s="158" t="s">
        <v>36</v>
      </c>
      <c r="C365" s="16" t="s">
        <v>36</v>
      </c>
      <c r="D365" s="155"/>
      <c r="E365" s="155"/>
      <c r="F365" s="155"/>
      <c r="G365" s="54"/>
      <c r="H365" s="17"/>
      <c r="I365" s="18" t="s">
        <v>1141</v>
      </c>
      <c r="J365" s="18"/>
      <c r="K365" s="67"/>
      <c r="L365" s="67"/>
      <c r="M365" s="18"/>
      <c r="N365" s="18"/>
      <c r="O365" s="43">
        <f t="shared" si="59"/>
        <v>5701517479.289999</v>
      </c>
      <c r="P365" s="43">
        <f t="shared" ref="P365:BB365" si="67">+P366+P379</f>
        <v>2920000000</v>
      </c>
      <c r="Q365" s="43">
        <f t="shared" si="67"/>
        <v>0</v>
      </c>
      <c r="R365" s="43">
        <f t="shared" si="67"/>
        <v>0</v>
      </c>
      <c r="S365" s="43">
        <f t="shared" si="67"/>
        <v>0</v>
      </c>
      <c r="T365" s="43">
        <f t="shared" si="67"/>
        <v>0</v>
      </c>
      <c r="U365" s="43">
        <f t="shared" si="67"/>
        <v>200000000</v>
      </c>
      <c r="V365" s="43">
        <f t="shared" si="67"/>
        <v>2150893223.1599998</v>
      </c>
      <c r="W365" s="43">
        <f t="shared" si="67"/>
        <v>10899952</v>
      </c>
      <c r="X365" s="43">
        <f t="shared" si="67"/>
        <v>0</v>
      </c>
      <c r="Y365" s="43">
        <f t="shared" si="67"/>
        <v>50001709.32</v>
      </c>
      <c r="Z365" s="43">
        <f t="shared" si="67"/>
        <v>0</v>
      </c>
      <c r="AA365" s="43">
        <f t="shared" si="67"/>
        <v>0</v>
      </c>
      <c r="AB365" s="43">
        <f t="shared" si="67"/>
        <v>0</v>
      </c>
      <c r="AC365" s="43">
        <f t="shared" si="67"/>
        <v>9142193.0000000149</v>
      </c>
      <c r="AD365" s="43">
        <f t="shared" si="67"/>
        <v>0</v>
      </c>
      <c r="AE365" s="43">
        <f t="shared" si="67"/>
        <v>46984441.899999999</v>
      </c>
      <c r="AF365" s="43">
        <f t="shared" si="67"/>
        <v>54781241</v>
      </c>
      <c r="AG365" s="43">
        <f t="shared" si="67"/>
        <v>48273976</v>
      </c>
      <c r="AH365" s="43">
        <f t="shared" si="67"/>
        <v>0</v>
      </c>
      <c r="AI365" s="43">
        <f t="shared" si="67"/>
        <v>210540742.91</v>
      </c>
      <c r="AJ365" s="43">
        <f t="shared" si="67"/>
        <v>0</v>
      </c>
      <c r="AK365" s="43">
        <f t="shared" si="67"/>
        <v>0</v>
      </c>
      <c r="AL365" s="43">
        <f t="shared" si="67"/>
        <v>0</v>
      </c>
      <c r="AM365" s="43">
        <f t="shared" si="67"/>
        <v>0</v>
      </c>
      <c r="AN365" s="43">
        <f t="shared" si="67"/>
        <v>0</v>
      </c>
      <c r="AO365" s="43">
        <f t="shared" si="67"/>
        <v>0</v>
      </c>
      <c r="AP365" s="43">
        <f t="shared" si="67"/>
        <v>0</v>
      </c>
      <c r="AQ365" s="43">
        <f t="shared" si="67"/>
        <v>0</v>
      </c>
      <c r="AR365" s="43">
        <f t="shared" si="67"/>
        <v>0</v>
      </c>
      <c r="AS365" s="43">
        <f t="shared" si="67"/>
        <v>0</v>
      </c>
      <c r="AT365" s="43">
        <f t="shared" si="67"/>
        <v>0</v>
      </c>
      <c r="AU365" s="43">
        <f t="shared" si="67"/>
        <v>0</v>
      </c>
      <c r="AV365" s="43">
        <f t="shared" si="67"/>
        <v>0</v>
      </c>
      <c r="AW365" s="43">
        <f t="shared" si="67"/>
        <v>0</v>
      </c>
      <c r="AX365" s="43">
        <f t="shared" si="67"/>
        <v>0</v>
      </c>
      <c r="AY365" s="43">
        <f t="shared" si="67"/>
        <v>0</v>
      </c>
      <c r="AZ365" s="43">
        <f t="shared" si="67"/>
        <v>0</v>
      </c>
      <c r="BA365" s="43">
        <f t="shared" si="67"/>
        <v>0</v>
      </c>
      <c r="BB365" s="43">
        <f t="shared" si="67"/>
        <v>0</v>
      </c>
      <c r="BC365" s="10"/>
      <c r="BD365" s="10"/>
      <c r="BE365" s="10"/>
    </row>
    <row r="366" spans="1:60" ht="12.75" customHeight="1" x14ac:dyDescent="0.25">
      <c r="A366" s="157" t="s">
        <v>42</v>
      </c>
      <c r="B366" s="158" t="s">
        <v>36</v>
      </c>
      <c r="C366" s="16" t="s">
        <v>36</v>
      </c>
      <c r="D366" s="16" t="s">
        <v>36</v>
      </c>
      <c r="E366" s="155"/>
      <c r="F366" s="155"/>
      <c r="G366" s="54"/>
      <c r="H366" s="17"/>
      <c r="I366" s="18" t="s">
        <v>37</v>
      </c>
      <c r="J366" s="18"/>
      <c r="K366" s="67"/>
      <c r="L366" s="67"/>
      <c r="M366" s="18"/>
      <c r="N366" s="18"/>
      <c r="O366" s="43">
        <f t="shared" si="59"/>
        <v>670000000</v>
      </c>
      <c r="P366" s="43">
        <f>+P367</f>
        <v>420000000</v>
      </c>
      <c r="Q366" s="43">
        <f t="shared" ref="Q366:BB366" si="68">+Q367</f>
        <v>0</v>
      </c>
      <c r="R366" s="43">
        <f t="shared" si="68"/>
        <v>0</v>
      </c>
      <c r="S366" s="43">
        <f t="shared" si="68"/>
        <v>0</v>
      </c>
      <c r="T366" s="43">
        <f t="shared" si="68"/>
        <v>0</v>
      </c>
      <c r="U366" s="43">
        <f t="shared" si="68"/>
        <v>200000000</v>
      </c>
      <c r="V366" s="43">
        <f t="shared" si="68"/>
        <v>0</v>
      </c>
      <c r="W366" s="43">
        <f t="shared" si="68"/>
        <v>0</v>
      </c>
      <c r="X366" s="43">
        <f t="shared" si="68"/>
        <v>0</v>
      </c>
      <c r="Y366" s="43">
        <f t="shared" si="68"/>
        <v>50000000</v>
      </c>
      <c r="Z366" s="43">
        <f t="shared" si="68"/>
        <v>0</v>
      </c>
      <c r="AA366" s="43">
        <f t="shared" si="68"/>
        <v>0</v>
      </c>
      <c r="AB366" s="43">
        <f t="shared" si="68"/>
        <v>0</v>
      </c>
      <c r="AC366" s="43">
        <f t="shared" si="68"/>
        <v>0</v>
      </c>
      <c r="AD366" s="43">
        <f t="shared" si="68"/>
        <v>0</v>
      </c>
      <c r="AE366" s="43">
        <f t="shared" si="68"/>
        <v>0</v>
      </c>
      <c r="AF366" s="43">
        <f t="shared" si="68"/>
        <v>0</v>
      </c>
      <c r="AG366" s="43">
        <f t="shared" si="68"/>
        <v>0</v>
      </c>
      <c r="AH366" s="43">
        <f t="shared" si="68"/>
        <v>0</v>
      </c>
      <c r="AI366" s="43">
        <f t="shared" si="68"/>
        <v>0</v>
      </c>
      <c r="AJ366" s="43">
        <f t="shared" si="68"/>
        <v>0</v>
      </c>
      <c r="AK366" s="43">
        <f t="shared" si="68"/>
        <v>0</v>
      </c>
      <c r="AL366" s="43">
        <f t="shared" si="68"/>
        <v>0</v>
      </c>
      <c r="AM366" s="43">
        <f t="shared" si="68"/>
        <v>0</v>
      </c>
      <c r="AN366" s="43">
        <f t="shared" si="68"/>
        <v>0</v>
      </c>
      <c r="AO366" s="43">
        <f t="shared" si="68"/>
        <v>0</v>
      </c>
      <c r="AP366" s="43">
        <f t="shared" si="68"/>
        <v>0</v>
      </c>
      <c r="AQ366" s="43">
        <f t="shared" si="68"/>
        <v>0</v>
      </c>
      <c r="AR366" s="43">
        <f t="shared" si="68"/>
        <v>0</v>
      </c>
      <c r="AS366" s="43">
        <f t="shared" si="68"/>
        <v>0</v>
      </c>
      <c r="AT366" s="43">
        <f t="shared" si="68"/>
        <v>0</v>
      </c>
      <c r="AU366" s="43">
        <f t="shared" si="68"/>
        <v>0</v>
      </c>
      <c r="AV366" s="43">
        <f t="shared" si="68"/>
        <v>0</v>
      </c>
      <c r="AW366" s="43">
        <f t="shared" si="68"/>
        <v>0</v>
      </c>
      <c r="AX366" s="43">
        <f t="shared" si="68"/>
        <v>0</v>
      </c>
      <c r="AY366" s="43">
        <f t="shared" si="68"/>
        <v>0</v>
      </c>
      <c r="AZ366" s="43">
        <f t="shared" si="68"/>
        <v>0</v>
      </c>
      <c r="BA366" s="43">
        <f t="shared" si="68"/>
        <v>0</v>
      </c>
      <c r="BB366" s="43">
        <f t="shared" si="68"/>
        <v>0</v>
      </c>
      <c r="BC366" s="10"/>
      <c r="BD366" s="10"/>
      <c r="BE366" s="10"/>
    </row>
    <row r="367" spans="1:60" ht="13.5" customHeight="1" x14ac:dyDescent="0.25">
      <c r="A367" s="157" t="s">
        <v>42</v>
      </c>
      <c r="B367" s="158" t="s">
        <v>36</v>
      </c>
      <c r="C367" s="16" t="s">
        <v>36</v>
      </c>
      <c r="D367" s="16" t="s">
        <v>36</v>
      </c>
      <c r="E367" s="16" t="s">
        <v>34</v>
      </c>
      <c r="F367" s="16"/>
      <c r="G367" s="54"/>
      <c r="H367" s="17"/>
      <c r="I367" s="18" t="s">
        <v>194</v>
      </c>
      <c r="J367" s="18"/>
      <c r="K367" s="67"/>
      <c r="L367" s="67"/>
      <c r="M367" s="18"/>
      <c r="N367" s="18"/>
      <c r="O367" s="43">
        <f t="shared" si="59"/>
        <v>670000000</v>
      </c>
      <c r="P367" s="43">
        <f>+SUM(P368,P370,P372,P374)</f>
        <v>420000000</v>
      </c>
      <c r="Q367" s="43">
        <f t="shared" ref="Q367:BB367" si="69">+SUM(Q368,Q370,Q372,Q374)</f>
        <v>0</v>
      </c>
      <c r="R367" s="43">
        <f t="shared" si="69"/>
        <v>0</v>
      </c>
      <c r="S367" s="43">
        <f t="shared" si="69"/>
        <v>0</v>
      </c>
      <c r="T367" s="43">
        <f t="shared" si="69"/>
        <v>0</v>
      </c>
      <c r="U367" s="43">
        <f t="shared" si="69"/>
        <v>200000000</v>
      </c>
      <c r="V367" s="43">
        <f t="shared" si="69"/>
        <v>0</v>
      </c>
      <c r="W367" s="43">
        <f t="shared" si="69"/>
        <v>0</v>
      </c>
      <c r="X367" s="43">
        <f t="shared" si="69"/>
        <v>0</v>
      </c>
      <c r="Y367" s="43">
        <f t="shared" si="69"/>
        <v>50000000</v>
      </c>
      <c r="Z367" s="43">
        <f t="shared" si="69"/>
        <v>0</v>
      </c>
      <c r="AA367" s="43">
        <f t="shared" si="69"/>
        <v>0</v>
      </c>
      <c r="AB367" s="43">
        <f t="shared" si="69"/>
        <v>0</v>
      </c>
      <c r="AC367" s="43">
        <f t="shared" si="69"/>
        <v>0</v>
      </c>
      <c r="AD367" s="43">
        <f t="shared" si="69"/>
        <v>0</v>
      </c>
      <c r="AE367" s="43">
        <f t="shared" si="69"/>
        <v>0</v>
      </c>
      <c r="AF367" s="43">
        <f t="shared" si="69"/>
        <v>0</v>
      </c>
      <c r="AG367" s="43">
        <f t="shared" si="69"/>
        <v>0</v>
      </c>
      <c r="AH367" s="43">
        <f t="shared" si="69"/>
        <v>0</v>
      </c>
      <c r="AI367" s="43">
        <f t="shared" si="69"/>
        <v>0</v>
      </c>
      <c r="AJ367" s="43">
        <f t="shared" si="69"/>
        <v>0</v>
      </c>
      <c r="AK367" s="43">
        <f t="shared" si="69"/>
        <v>0</v>
      </c>
      <c r="AL367" s="43">
        <f t="shared" si="69"/>
        <v>0</v>
      </c>
      <c r="AM367" s="43">
        <f t="shared" si="69"/>
        <v>0</v>
      </c>
      <c r="AN367" s="43">
        <f t="shared" si="69"/>
        <v>0</v>
      </c>
      <c r="AO367" s="43">
        <f t="shared" si="69"/>
        <v>0</v>
      </c>
      <c r="AP367" s="43">
        <f t="shared" si="69"/>
        <v>0</v>
      </c>
      <c r="AQ367" s="43">
        <f t="shared" si="69"/>
        <v>0</v>
      </c>
      <c r="AR367" s="43">
        <f t="shared" si="69"/>
        <v>0</v>
      </c>
      <c r="AS367" s="43">
        <f t="shared" si="69"/>
        <v>0</v>
      </c>
      <c r="AT367" s="43">
        <f t="shared" si="69"/>
        <v>0</v>
      </c>
      <c r="AU367" s="43">
        <f t="shared" si="69"/>
        <v>0</v>
      </c>
      <c r="AV367" s="43">
        <f t="shared" si="69"/>
        <v>0</v>
      </c>
      <c r="AW367" s="43">
        <f t="shared" si="69"/>
        <v>0</v>
      </c>
      <c r="AX367" s="43">
        <f t="shared" si="69"/>
        <v>0</v>
      </c>
      <c r="AY367" s="43">
        <f t="shared" si="69"/>
        <v>0</v>
      </c>
      <c r="AZ367" s="43">
        <f t="shared" si="69"/>
        <v>0</v>
      </c>
      <c r="BA367" s="43">
        <f t="shared" si="69"/>
        <v>0</v>
      </c>
      <c r="BB367" s="43">
        <f t="shared" si="69"/>
        <v>0</v>
      </c>
      <c r="BC367" s="10"/>
      <c r="BD367" s="10"/>
      <c r="BE367" s="10"/>
    </row>
    <row r="368" spans="1:60" ht="33.75" customHeight="1" x14ac:dyDescent="0.25">
      <c r="A368" s="157" t="s">
        <v>42</v>
      </c>
      <c r="B368" s="158" t="s">
        <v>36</v>
      </c>
      <c r="C368" s="16" t="s">
        <v>36</v>
      </c>
      <c r="D368" s="16" t="s">
        <v>36</v>
      </c>
      <c r="E368" s="16" t="s">
        <v>34</v>
      </c>
      <c r="F368" s="294" t="s">
        <v>1280</v>
      </c>
      <c r="G368" s="54" t="s">
        <v>46</v>
      </c>
      <c r="H368" s="17" t="s">
        <v>195</v>
      </c>
      <c r="I368" s="146" t="s">
        <v>751</v>
      </c>
      <c r="J368" s="18"/>
      <c r="K368" s="67"/>
      <c r="L368" s="67"/>
      <c r="M368" s="18"/>
      <c r="N368" s="59">
        <v>50000000</v>
      </c>
      <c r="O368" s="43">
        <f t="shared" si="59"/>
        <v>50000000</v>
      </c>
      <c r="P368" s="44">
        <v>0</v>
      </c>
      <c r="Q368" s="44">
        <v>0</v>
      </c>
      <c r="R368" s="44"/>
      <c r="S368" s="44">
        <v>0</v>
      </c>
      <c r="T368" s="41">
        <v>0</v>
      </c>
      <c r="U368" s="44">
        <v>0</v>
      </c>
      <c r="V368" s="44">
        <v>0</v>
      </c>
      <c r="W368" s="44">
        <v>0</v>
      </c>
      <c r="X368" s="44">
        <v>0</v>
      </c>
      <c r="Y368" s="44">
        <v>50000000</v>
      </c>
      <c r="Z368" s="44">
        <v>0</v>
      </c>
      <c r="AA368" s="44"/>
      <c r="AB368" s="44">
        <v>0</v>
      </c>
      <c r="AC368" s="44">
        <v>0</v>
      </c>
      <c r="AD368" s="44">
        <v>0</v>
      </c>
      <c r="AE368" s="44"/>
      <c r="AF368" s="44">
        <v>0</v>
      </c>
      <c r="AG368" s="44">
        <v>0</v>
      </c>
      <c r="AH368" s="44">
        <v>0</v>
      </c>
      <c r="AI368" s="44">
        <v>0</v>
      </c>
      <c r="AJ368" s="44">
        <v>0</v>
      </c>
      <c r="AK368" s="44">
        <v>0</v>
      </c>
      <c r="AL368" s="44">
        <v>0</v>
      </c>
      <c r="AM368" s="44">
        <v>0</v>
      </c>
      <c r="AN368" s="44">
        <v>0</v>
      </c>
      <c r="AO368" s="44">
        <v>0</v>
      </c>
      <c r="AP368" s="44">
        <v>0</v>
      </c>
      <c r="AQ368" s="44">
        <v>0</v>
      </c>
      <c r="AR368" s="44">
        <v>0</v>
      </c>
      <c r="AS368" s="44">
        <v>0</v>
      </c>
      <c r="AT368" s="44">
        <v>0</v>
      </c>
      <c r="AU368" s="44">
        <v>0</v>
      </c>
      <c r="AV368" s="44"/>
      <c r="AW368" s="44"/>
      <c r="AX368" s="44">
        <v>0</v>
      </c>
      <c r="AY368" s="44"/>
      <c r="AZ368" s="44">
        <v>0</v>
      </c>
      <c r="BA368" s="44"/>
      <c r="BB368" s="44"/>
      <c r="BC368" s="10"/>
      <c r="BD368" s="10"/>
      <c r="BE368" s="10"/>
      <c r="BH368" s="129">
        <f>+N368-O368</f>
        <v>0</v>
      </c>
    </row>
    <row r="369" spans="1:60" ht="38.25" x14ac:dyDescent="0.25">
      <c r="A369" s="157"/>
      <c r="B369" s="158" t="s">
        <v>36</v>
      </c>
      <c r="C369" s="16" t="s">
        <v>36</v>
      </c>
      <c r="D369" s="16" t="s">
        <v>36</v>
      </c>
      <c r="E369" s="16" t="s">
        <v>34</v>
      </c>
      <c r="F369" s="286"/>
      <c r="G369" s="54"/>
      <c r="H369" s="17"/>
      <c r="I369" s="146"/>
      <c r="J369" s="18"/>
      <c r="K369" s="73" t="s">
        <v>949</v>
      </c>
      <c r="L369" s="72">
        <v>50000000</v>
      </c>
      <c r="M369" s="18"/>
      <c r="N369" s="18"/>
      <c r="O369" s="43">
        <f t="shared" si="59"/>
        <v>0</v>
      </c>
      <c r="P369" s="44"/>
      <c r="Q369" s="44"/>
      <c r="R369" s="44"/>
      <c r="S369" s="44"/>
      <c r="T369" s="41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10"/>
      <c r="BD369" s="10"/>
      <c r="BE369" s="10"/>
    </row>
    <row r="370" spans="1:60" ht="90" customHeight="1" x14ac:dyDescent="0.25">
      <c r="A370" s="157" t="s">
        <v>42</v>
      </c>
      <c r="B370" s="158" t="s">
        <v>36</v>
      </c>
      <c r="C370" s="16" t="s">
        <v>36</v>
      </c>
      <c r="D370" s="16" t="s">
        <v>36</v>
      </c>
      <c r="E370" s="16" t="s">
        <v>34</v>
      </c>
      <c r="F370" s="294" t="s">
        <v>1281</v>
      </c>
      <c r="G370" s="54" t="s">
        <v>108</v>
      </c>
      <c r="H370" s="17" t="s">
        <v>196</v>
      </c>
      <c r="I370" s="146" t="s">
        <v>760</v>
      </c>
      <c r="J370" s="18"/>
      <c r="K370" s="67"/>
      <c r="L370" s="67"/>
      <c r="M370" s="18"/>
      <c r="N370" s="59">
        <v>200000000</v>
      </c>
      <c r="O370" s="43">
        <f t="shared" si="59"/>
        <v>200000000</v>
      </c>
      <c r="P370" s="44">
        <v>0</v>
      </c>
      <c r="Q370" s="44">
        <v>0</v>
      </c>
      <c r="R370" s="44"/>
      <c r="S370" s="44">
        <v>0</v>
      </c>
      <c r="T370" s="44">
        <v>0</v>
      </c>
      <c r="U370" s="44">
        <v>200000000</v>
      </c>
      <c r="V370" s="44">
        <v>0</v>
      </c>
      <c r="W370" s="44">
        <v>0</v>
      </c>
      <c r="X370" s="44">
        <v>0</v>
      </c>
      <c r="Y370" s="44"/>
      <c r="Z370" s="44">
        <v>0</v>
      </c>
      <c r="AA370" s="44"/>
      <c r="AB370" s="44">
        <v>0</v>
      </c>
      <c r="AC370" s="44">
        <v>0</v>
      </c>
      <c r="AD370" s="44">
        <v>0</v>
      </c>
      <c r="AE370" s="44"/>
      <c r="AF370" s="44">
        <v>0</v>
      </c>
      <c r="AG370" s="44">
        <v>0</v>
      </c>
      <c r="AH370" s="44">
        <v>0</v>
      </c>
      <c r="AI370" s="44">
        <v>0</v>
      </c>
      <c r="AJ370" s="44">
        <v>0</v>
      </c>
      <c r="AK370" s="44">
        <v>0</v>
      </c>
      <c r="AL370" s="44">
        <v>0</v>
      </c>
      <c r="AM370" s="44">
        <v>0</v>
      </c>
      <c r="AN370" s="44">
        <v>0</v>
      </c>
      <c r="AO370" s="44">
        <v>0</v>
      </c>
      <c r="AP370" s="44">
        <v>0</v>
      </c>
      <c r="AQ370" s="44">
        <v>0</v>
      </c>
      <c r="AR370" s="44">
        <v>0</v>
      </c>
      <c r="AS370" s="44">
        <v>0</v>
      </c>
      <c r="AT370" s="44">
        <v>0</v>
      </c>
      <c r="AU370" s="44">
        <v>0</v>
      </c>
      <c r="AV370" s="44"/>
      <c r="AW370" s="44"/>
      <c r="AX370" s="44">
        <v>0</v>
      </c>
      <c r="AY370" s="44"/>
      <c r="AZ370" s="44">
        <v>0</v>
      </c>
      <c r="BA370" s="44"/>
      <c r="BB370" s="44"/>
      <c r="BC370" s="10"/>
      <c r="BD370" s="10"/>
      <c r="BE370" s="10"/>
      <c r="BH370" s="129">
        <f>+N370-O370</f>
        <v>0</v>
      </c>
    </row>
    <row r="371" spans="1:60" ht="39" customHeight="1" x14ac:dyDescent="0.25">
      <c r="A371" s="157"/>
      <c r="B371" s="158"/>
      <c r="C371" s="16"/>
      <c r="D371" s="16"/>
      <c r="E371" s="16"/>
      <c r="F371" s="16"/>
      <c r="G371" s="54"/>
      <c r="H371" s="17"/>
      <c r="I371" s="146"/>
      <c r="J371" s="18"/>
      <c r="K371" s="70" t="s">
        <v>992</v>
      </c>
      <c r="L371" s="72">
        <v>200000000</v>
      </c>
      <c r="M371" s="18"/>
      <c r="N371" s="18"/>
      <c r="O371" s="43">
        <f t="shared" si="59"/>
        <v>0</v>
      </c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10"/>
      <c r="BD371" s="10"/>
      <c r="BE371" s="10"/>
    </row>
    <row r="372" spans="1:60" ht="33.75" customHeight="1" x14ac:dyDescent="0.25">
      <c r="A372" s="157" t="s">
        <v>42</v>
      </c>
      <c r="B372" s="158" t="s">
        <v>36</v>
      </c>
      <c r="C372" s="16" t="s">
        <v>36</v>
      </c>
      <c r="D372" s="16" t="s">
        <v>36</v>
      </c>
      <c r="E372" s="16" t="s">
        <v>34</v>
      </c>
      <c r="F372" s="294" t="s">
        <v>1282</v>
      </c>
      <c r="G372" s="54" t="s">
        <v>122</v>
      </c>
      <c r="H372" s="17" t="s">
        <v>197</v>
      </c>
      <c r="I372" s="146" t="s">
        <v>750</v>
      </c>
      <c r="J372" s="18"/>
      <c r="K372" s="67"/>
      <c r="L372" s="189"/>
      <c r="M372" s="62" t="s">
        <v>907</v>
      </c>
      <c r="N372" s="59">
        <v>420000000</v>
      </c>
      <c r="O372" s="43">
        <f t="shared" si="59"/>
        <v>420000000</v>
      </c>
      <c r="P372" s="44">
        <v>420000000</v>
      </c>
      <c r="Q372" s="44">
        <v>0</v>
      </c>
      <c r="R372" s="44"/>
      <c r="S372" s="44">
        <v>0</v>
      </c>
      <c r="T372" s="44">
        <v>0</v>
      </c>
      <c r="U372" s="44">
        <v>0</v>
      </c>
      <c r="V372" s="44">
        <v>0</v>
      </c>
      <c r="W372" s="44">
        <v>0</v>
      </c>
      <c r="X372" s="44">
        <v>0</v>
      </c>
      <c r="Y372" s="44"/>
      <c r="Z372" s="44">
        <v>0</v>
      </c>
      <c r="AA372" s="44"/>
      <c r="AB372" s="44">
        <v>0</v>
      </c>
      <c r="AC372" s="44">
        <v>0</v>
      </c>
      <c r="AD372" s="44">
        <v>0</v>
      </c>
      <c r="AE372" s="44"/>
      <c r="AF372" s="44">
        <v>0</v>
      </c>
      <c r="AG372" s="44">
        <v>0</v>
      </c>
      <c r="AH372" s="44">
        <v>0</v>
      </c>
      <c r="AI372" s="44">
        <v>0</v>
      </c>
      <c r="AJ372" s="44">
        <v>0</v>
      </c>
      <c r="AK372" s="44">
        <v>0</v>
      </c>
      <c r="AL372" s="44">
        <v>0</v>
      </c>
      <c r="AM372" s="44">
        <v>0</v>
      </c>
      <c r="AN372" s="44">
        <v>0</v>
      </c>
      <c r="AO372" s="44">
        <v>0</v>
      </c>
      <c r="AP372" s="44">
        <v>0</v>
      </c>
      <c r="AQ372" s="44">
        <v>0</v>
      </c>
      <c r="AR372" s="44">
        <v>0</v>
      </c>
      <c r="AS372" s="44">
        <v>0</v>
      </c>
      <c r="AT372" s="44">
        <v>0</v>
      </c>
      <c r="AU372" s="44">
        <v>0</v>
      </c>
      <c r="AV372" s="44"/>
      <c r="AW372" s="44"/>
      <c r="AX372" s="44">
        <v>0</v>
      </c>
      <c r="AY372" s="44"/>
      <c r="AZ372" s="44">
        <v>0</v>
      </c>
      <c r="BA372" s="44"/>
      <c r="BB372" s="44"/>
      <c r="BC372" s="10"/>
      <c r="BD372" s="10"/>
      <c r="BE372" s="10"/>
      <c r="BH372" s="129">
        <f>+N372-O372</f>
        <v>0</v>
      </c>
    </row>
    <row r="373" spans="1:60" ht="51.75" customHeight="1" x14ac:dyDescent="0.25">
      <c r="A373" s="157"/>
      <c r="B373" s="158"/>
      <c r="C373" s="16"/>
      <c r="D373" s="16"/>
      <c r="E373" s="16"/>
      <c r="F373" s="16"/>
      <c r="G373" s="54"/>
      <c r="H373" s="17"/>
      <c r="I373" s="146"/>
      <c r="J373" s="18"/>
      <c r="K373" s="113" t="s">
        <v>1067</v>
      </c>
      <c r="L373" s="72">
        <v>420000000</v>
      </c>
      <c r="M373" s="62"/>
      <c r="N373" s="62"/>
      <c r="O373" s="43">
        <f t="shared" si="59"/>
        <v>0</v>
      </c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10"/>
      <c r="BD373" s="10"/>
      <c r="BE373" s="10"/>
    </row>
    <row r="374" spans="1:60" ht="22.5" customHeight="1" x14ac:dyDescent="0.25">
      <c r="A374" s="157" t="s">
        <v>42</v>
      </c>
      <c r="B374" s="158" t="s">
        <v>36</v>
      </c>
      <c r="C374" s="16" t="s">
        <v>36</v>
      </c>
      <c r="D374" s="16" t="s">
        <v>36</v>
      </c>
      <c r="E374" s="16" t="s">
        <v>34</v>
      </c>
      <c r="F374" s="293"/>
      <c r="G374" s="54" t="s">
        <v>131</v>
      </c>
      <c r="H374" s="17" t="s">
        <v>198</v>
      </c>
      <c r="I374" s="146" t="s">
        <v>755</v>
      </c>
      <c r="J374" s="155"/>
      <c r="K374" s="199"/>
      <c r="L374" s="199"/>
      <c r="M374" s="18"/>
      <c r="N374" s="59">
        <v>0</v>
      </c>
      <c r="O374" s="43">
        <f t="shared" si="59"/>
        <v>0</v>
      </c>
      <c r="P374" s="44">
        <v>0</v>
      </c>
      <c r="Q374" s="44">
        <v>0</v>
      </c>
      <c r="R374" s="44"/>
      <c r="S374" s="44">
        <v>0</v>
      </c>
      <c r="T374" s="44">
        <v>0</v>
      </c>
      <c r="U374" s="44">
        <v>0</v>
      </c>
      <c r="V374" s="44">
        <v>0</v>
      </c>
      <c r="W374" s="44">
        <v>0</v>
      </c>
      <c r="X374" s="44">
        <v>0</v>
      </c>
      <c r="Y374" s="44"/>
      <c r="Z374" s="44">
        <v>0</v>
      </c>
      <c r="AA374" s="44"/>
      <c r="AB374" s="44">
        <v>0</v>
      </c>
      <c r="AC374" s="44">
        <v>0</v>
      </c>
      <c r="AD374" s="44">
        <v>0</v>
      </c>
      <c r="AE374" s="44"/>
      <c r="AF374" s="44">
        <v>0</v>
      </c>
      <c r="AG374" s="44">
        <v>0</v>
      </c>
      <c r="AH374" s="44">
        <v>0</v>
      </c>
      <c r="AI374" s="44">
        <v>0</v>
      </c>
      <c r="AJ374" s="44">
        <v>0</v>
      </c>
      <c r="AK374" s="44">
        <v>0</v>
      </c>
      <c r="AL374" s="44">
        <v>0</v>
      </c>
      <c r="AM374" s="44">
        <v>0</v>
      </c>
      <c r="AN374" s="44">
        <v>0</v>
      </c>
      <c r="AO374" s="44">
        <v>0</v>
      </c>
      <c r="AP374" s="44">
        <v>0</v>
      </c>
      <c r="AQ374" s="44">
        <v>0</v>
      </c>
      <c r="AR374" s="44">
        <v>0</v>
      </c>
      <c r="AS374" s="44">
        <v>0</v>
      </c>
      <c r="AT374" s="44">
        <v>0</v>
      </c>
      <c r="AU374" s="44">
        <v>0</v>
      </c>
      <c r="AV374" s="44"/>
      <c r="AW374" s="44"/>
      <c r="AX374" s="44">
        <v>0</v>
      </c>
      <c r="AY374" s="44"/>
      <c r="AZ374" s="44">
        <v>0</v>
      </c>
      <c r="BA374" s="44"/>
      <c r="BB374" s="41"/>
    </row>
    <row r="375" spans="1:60" ht="38.25" customHeight="1" x14ac:dyDescent="0.25">
      <c r="A375" s="157"/>
      <c r="B375" s="158"/>
      <c r="C375" s="16"/>
      <c r="D375" s="16"/>
      <c r="E375" s="16"/>
      <c r="F375" s="194"/>
      <c r="G375" s="54"/>
      <c r="H375" s="17"/>
      <c r="I375" s="146"/>
      <c r="J375" s="155"/>
      <c r="K375" s="70" t="s">
        <v>982</v>
      </c>
      <c r="L375" s="181">
        <v>0</v>
      </c>
      <c r="M375" s="62"/>
      <c r="N375" s="62"/>
      <c r="O375" s="43">
        <f t="shared" si="59"/>
        <v>0</v>
      </c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1"/>
    </row>
    <row r="376" spans="1:60" ht="38.25" customHeight="1" x14ac:dyDescent="0.25">
      <c r="A376" s="157"/>
      <c r="B376" s="158"/>
      <c r="C376" s="16"/>
      <c r="D376" s="16"/>
      <c r="E376" s="16"/>
      <c r="F376" s="194"/>
      <c r="G376" s="54"/>
      <c r="H376" s="17"/>
      <c r="I376" s="146"/>
      <c r="J376" s="155"/>
      <c r="K376" s="70" t="s">
        <v>984</v>
      </c>
      <c r="L376" s="181">
        <v>0</v>
      </c>
      <c r="M376" s="62"/>
      <c r="N376" s="62"/>
      <c r="O376" s="43">
        <f t="shared" si="59"/>
        <v>0</v>
      </c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1"/>
    </row>
    <row r="377" spans="1:60" ht="63.75" customHeight="1" x14ac:dyDescent="0.25">
      <c r="A377" s="157"/>
      <c r="B377" s="158"/>
      <c r="C377" s="16"/>
      <c r="D377" s="16"/>
      <c r="E377" s="16"/>
      <c r="F377" s="194"/>
      <c r="G377" s="54"/>
      <c r="H377" s="17"/>
      <c r="I377" s="146"/>
      <c r="J377" s="155"/>
      <c r="K377" s="70" t="s">
        <v>996</v>
      </c>
      <c r="L377" s="181">
        <v>0</v>
      </c>
      <c r="M377" s="62"/>
      <c r="N377" s="62"/>
      <c r="O377" s="43">
        <f t="shared" si="59"/>
        <v>0</v>
      </c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1"/>
    </row>
    <row r="378" spans="1:60" ht="77.25" customHeight="1" x14ac:dyDescent="0.25">
      <c r="A378" s="157"/>
      <c r="B378" s="158"/>
      <c r="C378" s="16"/>
      <c r="D378" s="16"/>
      <c r="E378" s="16"/>
      <c r="F378" s="194"/>
      <c r="G378" s="54"/>
      <c r="H378" s="17"/>
      <c r="I378" s="146"/>
      <c r="J378" s="155"/>
      <c r="K378" s="101" t="s">
        <v>997</v>
      </c>
      <c r="L378" s="181">
        <v>0</v>
      </c>
      <c r="M378" s="62"/>
      <c r="N378" s="62"/>
      <c r="O378" s="43">
        <f t="shared" si="59"/>
        <v>0</v>
      </c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1"/>
    </row>
    <row r="379" spans="1:60" ht="12.75" customHeight="1" x14ac:dyDescent="0.25">
      <c r="A379" s="157" t="s">
        <v>42</v>
      </c>
      <c r="B379" s="159" t="s">
        <v>36</v>
      </c>
      <c r="C379" s="159" t="s">
        <v>36</v>
      </c>
      <c r="D379" s="16" t="s">
        <v>34</v>
      </c>
      <c r="E379" s="155"/>
      <c r="F379" s="155"/>
      <c r="G379" s="176"/>
      <c r="H379" s="155"/>
      <c r="I379" s="18" t="s">
        <v>200</v>
      </c>
      <c r="J379" s="18"/>
      <c r="K379" s="67"/>
      <c r="L379" s="67"/>
      <c r="M379" s="18"/>
      <c r="N379" s="18"/>
      <c r="O379" s="43">
        <f t="shared" si="59"/>
        <v>5031517479.289999</v>
      </c>
      <c r="P379" s="43">
        <f>+P380+P388</f>
        <v>2500000000</v>
      </c>
      <c r="Q379" s="43">
        <f t="shared" ref="Q379:BB379" si="70">+Q380+Q388</f>
        <v>0</v>
      </c>
      <c r="R379" s="43">
        <f t="shared" si="70"/>
        <v>0</v>
      </c>
      <c r="S379" s="43">
        <f t="shared" si="70"/>
        <v>0</v>
      </c>
      <c r="T379" s="43">
        <f t="shared" si="70"/>
        <v>0</v>
      </c>
      <c r="U379" s="43">
        <f t="shared" si="70"/>
        <v>0</v>
      </c>
      <c r="V379" s="43">
        <f t="shared" si="70"/>
        <v>2150893223.1599998</v>
      </c>
      <c r="W379" s="43">
        <f t="shared" si="70"/>
        <v>10899952</v>
      </c>
      <c r="X379" s="43">
        <f t="shared" si="70"/>
        <v>0</v>
      </c>
      <c r="Y379" s="43">
        <f t="shared" si="70"/>
        <v>1709.32</v>
      </c>
      <c r="Z379" s="43">
        <f t="shared" si="70"/>
        <v>0</v>
      </c>
      <c r="AA379" s="43">
        <f t="shared" si="70"/>
        <v>0</v>
      </c>
      <c r="AB379" s="43">
        <f t="shared" si="70"/>
        <v>0</v>
      </c>
      <c r="AC379" s="43">
        <f t="shared" si="70"/>
        <v>9142193.0000000149</v>
      </c>
      <c r="AD379" s="43">
        <f t="shared" si="70"/>
        <v>0</v>
      </c>
      <c r="AE379" s="43">
        <f t="shared" si="70"/>
        <v>46984441.899999999</v>
      </c>
      <c r="AF379" s="43">
        <f t="shared" si="70"/>
        <v>54781241</v>
      </c>
      <c r="AG379" s="43">
        <f t="shared" si="70"/>
        <v>48273976</v>
      </c>
      <c r="AH379" s="43">
        <f t="shared" si="70"/>
        <v>0</v>
      </c>
      <c r="AI379" s="43">
        <f t="shared" si="70"/>
        <v>210540742.91</v>
      </c>
      <c r="AJ379" s="43">
        <f t="shared" si="70"/>
        <v>0</v>
      </c>
      <c r="AK379" s="43">
        <f t="shared" si="70"/>
        <v>0</v>
      </c>
      <c r="AL379" s="43">
        <f t="shared" si="70"/>
        <v>0</v>
      </c>
      <c r="AM379" s="43">
        <f t="shared" si="70"/>
        <v>0</v>
      </c>
      <c r="AN379" s="43">
        <f t="shared" si="70"/>
        <v>0</v>
      </c>
      <c r="AO379" s="43">
        <f t="shared" si="70"/>
        <v>0</v>
      </c>
      <c r="AP379" s="43">
        <f t="shared" si="70"/>
        <v>0</v>
      </c>
      <c r="AQ379" s="43">
        <f t="shared" si="70"/>
        <v>0</v>
      </c>
      <c r="AR379" s="43">
        <f t="shared" si="70"/>
        <v>0</v>
      </c>
      <c r="AS379" s="43">
        <f t="shared" si="70"/>
        <v>0</v>
      </c>
      <c r="AT379" s="43">
        <f t="shared" si="70"/>
        <v>0</v>
      </c>
      <c r="AU379" s="43">
        <f t="shared" si="70"/>
        <v>0</v>
      </c>
      <c r="AV379" s="43">
        <f t="shared" si="70"/>
        <v>0</v>
      </c>
      <c r="AW379" s="43">
        <f t="shared" si="70"/>
        <v>0</v>
      </c>
      <c r="AX379" s="43">
        <f t="shared" si="70"/>
        <v>0</v>
      </c>
      <c r="AY379" s="43">
        <f t="shared" si="70"/>
        <v>0</v>
      </c>
      <c r="AZ379" s="43">
        <f t="shared" si="70"/>
        <v>0</v>
      </c>
      <c r="BA379" s="43">
        <f t="shared" si="70"/>
        <v>0</v>
      </c>
      <c r="BB379" s="43">
        <f t="shared" si="70"/>
        <v>0</v>
      </c>
    </row>
    <row r="380" spans="1:60" ht="13.5" customHeight="1" x14ac:dyDescent="0.25">
      <c r="A380" s="157" t="s">
        <v>42</v>
      </c>
      <c r="B380" s="159" t="s">
        <v>36</v>
      </c>
      <c r="C380" s="159" t="s">
        <v>36</v>
      </c>
      <c r="D380" s="16" t="s">
        <v>34</v>
      </c>
      <c r="E380" s="16" t="s">
        <v>40</v>
      </c>
      <c r="F380" s="16"/>
      <c r="G380" s="176"/>
      <c r="H380" s="18"/>
      <c r="I380" s="18" t="s">
        <v>201</v>
      </c>
      <c r="J380" s="18"/>
      <c r="K380" s="67"/>
      <c r="L380" s="67"/>
      <c r="M380" s="18"/>
      <c r="N380" s="18"/>
      <c r="O380" s="43">
        <f t="shared" si="59"/>
        <v>950000000</v>
      </c>
      <c r="P380" s="43">
        <f>+P381+P384+P385</f>
        <v>500000000</v>
      </c>
      <c r="Q380" s="43">
        <f t="shared" ref="Q380:BB380" si="71">+Q381+Q384+Q385</f>
        <v>0</v>
      </c>
      <c r="R380" s="43">
        <f t="shared" si="71"/>
        <v>0</v>
      </c>
      <c r="S380" s="43">
        <f t="shared" si="71"/>
        <v>0</v>
      </c>
      <c r="T380" s="43">
        <f t="shared" si="71"/>
        <v>0</v>
      </c>
      <c r="U380" s="43">
        <f t="shared" si="71"/>
        <v>0</v>
      </c>
      <c r="V380" s="43">
        <f t="shared" si="71"/>
        <v>450000000</v>
      </c>
      <c r="W380" s="43">
        <f t="shared" si="71"/>
        <v>0</v>
      </c>
      <c r="X380" s="43">
        <f t="shared" si="71"/>
        <v>0</v>
      </c>
      <c r="Y380" s="43">
        <f t="shared" si="71"/>
        <v>0</v>
      </c>
      <c r="Z380" s="43">
        <f t="shared" si="71"/>
        <v>0</v>
      </c>
      <c r="AA380" s="43">
        <f t="shared" si="71"/>
        <v>0</v>
      </c>
      <c r="AB380" s="43">
        <f t="shared" si="71"/>
        <v>0</v>
      </c>
      <c r="AC380" s="43">
        <f t="shared" si="71"/>
        <v>0</v>
      </c>
      <c r="AD380" s="43">
        <f t="shared" si="71"/>
        <v>0</v>
      </c>
      <c r="AE380" s="43">
        <f t="shared" si="71"/>
        <v>0</v>
      </c>
      <c r="AF380" s="43">
        <f t="shared" si="71"/>
        <v>0</v>
      </c>
      <c r="AG380" s="43">
        <f t="shared" si="71"/>
        <v>0</v>
      </c>
      <c r="AH380" s="43">
        <f t="shared" si="71"/>
        <v>0</v>
      </c>
      <c r="AI380" s="43">
        <f t="shared" si="71"/>
        <v>0</v>
      </c>
      <c r="AJ380" s="43">
        <f t="shared" si="71"/>
        <v>0</v>
      </c>
      <c r="AK380" s="43">
        <f t="shared" si="71"/>
        <v>0</v>
      </c>
      <c r="AL380" s="43">
        <f t="shared" si="71"/>
        <v>0</v>
      </c>
      <c r="AM380" s="43">
        <f t="shared" si="71"/>
        <v>0</v>
      </c>
      <c r="AN380" s="43">
        <f t="shared" si="71"/>
        <v>0</v>
      </c>
      <c r="AO380" s="43">
        <f t="shared" si="71"/>
        <v>0</v>
      </c>
      <c r="AP380" s="43">
        <f t="shared" si="71"/>
        <v>0</v>
      </c>
      <c r="AQ380" s="43">
        <f t="shared" si="71"/>
        <v>0</v>
      </c>
      <c r="AR380" s="43">
        <f t="shared" si="71"/>
        <v>0</v>
      </c>
      <c r="AS380" s="43">
        <f t="shared" si="71"/>
        <v>0</v>
      </c>
      <c r="AT380" s="43">
        <f t="shared" si="71"/>
        <v>0</v>
      </c>
      <c r="AU380" s="43">
        <f t="shared" si="71"/>
        <v>0</v>
      </c>
      <c r="AV380" s="43">
        <f t="shared" si="71"/>
        <v>0</v>
      </c>
      <c r="AW380" s="43">
        <f t="shared" si="71"/>
        <v>0</v>
      </c>
      <c r="AX380" s="43">
        <f t="shared" si="71"/>
        <v>0</v>
      </c>
      <c r="AY380" s="43">
        <f t="shared" si="71"/>
        <v>0</v>
      </c>
      <c r="AZ380" s="43">
        <f t="shared" si="71"/>
        <v>0</v>
      </c>
      <c r="BA380" s="43">
        <f t="shared" si="71"/>
        <v>0</v>
      </c>
      <c r="BB380" s="43">
        <f t="shared" si="71"/>
        <v>0</v>
      </c>
    </row>
    <row r="381" spans="1:60" ht="45" customHeight="1" x14ac:dyDescent="0.25">
      <c r="A381" s="157" t="s">
        <v>42</v>
      </c>
      <c r="B381" s="159" t="s">
        <v>36</v>
      </c>
      <c r="C381" s="159" t="s">
        <v>36</v>
      </c>
      <c r="D381" s="16" t="s">
        <v>34</v>
      </c>
      <c r="E381" s="16" t="s">
        <v>40</v>
      </c>
      <c r="F381" s="286"/>
      <c r="G381" s="54" t="s">
        <v>202</v>
      </c>
      <c r="H381" s="17" t="s">
        <v>203</v>
      </c>
      <c r="I381" s="300" t="s">
        <v>780</v>
      </c>
      <c r="J381" s="303"/>
      <c r="K381" s="304"/>
      <c r="L381" s="199"/>
      <c r="M381" s="155"/>
      <c r="N381" s="219">
        <f>SUM(L382:L383)</f>
        <v>0</v>
      </c>
      <c r="O381" s="43">
        <f t="shared" si="59"/>
        <v>0</v>
      </c>
      <c r="P381" s="44">
        <v>0</v>
      </c>
      <c r="Q381" s="44">
        <v>0</v>
      </c>
      <c r="R381" s="44"/>
      <c r="S381" s="44">
        <v>0</v>
      </c>
      <c r="T381" s="44">
        <v>0</v>
      </c>
      <c r="U381" s="44">
        <v>0</v>
      </c>
      <c r="V381" s="44">
        <v>0</v>
      </c>
      <c r="W381" s="44">
        <v>0</v>
      </c>
      <c r="X381" s="44">
        <v>0</v>
      </c>
      <c r="Y381" s="44"/>
      <c r="Z381" s="44">
        <v>0</v>
      </c>
      <c r="AA381" s="44"/>
      <c r="AB381" s="44">
        <v>0</v>
      </c>
      <c r="AC381" s="44">
        <v>0</v>
      </c>
      <c r="AD381" s="44">
        <v>0</v>
      </c>
      <c r="AE381" s="44"/>
      <c r="AF381" s="44">
        <v>0</v>
      </c>
      <c r="AG381" s="44">
        <v>0</v>
      </c>
      <c r="AH381" s="44">
        <v>0</v>
      </c>
      <c r="AI381" s="44">
        <v>0</v>
      </c>
      <c r="AJ381" s="44">
        <v>0</v>
      </c>
      <c r="AK381" s="44">
        <v>0</v>
      </c>
      <c r="AL381" s="44">
        <v>0</v>
      </c>
      <c r="AM381" s="44">
        <v>0</v>
      </c>
      <c r="AN381" s="44">
        <v>0</v>
      </c>
      <c r="AO381" s="44">
        <v>0</v>
      </c>
      <c r="AP381" s="44">
        <v>0</v>
      </c>
      <c r="AQ381" s="44">
        <v>0</v>
      </c>
      <c r="AR381" s="44">
        <v>0</v>
      </c>
      <c r="AS381" s="44">
        <v>0</v>
      </c>
      <c r="AT381" s="44">
        <v>0</v>
      </c>
      <c r="AU381" s="44">
        <v>0</v>
      </c>
      <c r="AV381" s="44"/>
      <c r="AW381" s="44"/>
      <c r="AX381" s="44">
        <v>0</v>
      </c>
      <c r="AY381" s="44"/>
      <c r="AZ381" s="44">
        <v>0</v>
      </c>
      <c r="BA381" s="44"/>
      <c r="BB381" s="41"/>
      <c r="BH381" s="129">
        <f>+N381-O381</f>
        <v>0</v>
      </c>
    </row>
    <row r="382" spans="1:60" ht="51.75" customHeight="1" x14ac:dyDescent="0.25">
      <c r="A382" s="157"/>
      <c r="B382" s="159"/>
      <c r="C382" s="159"/>
      <c r="D382" s="16"/>
      <c r="E382" s="16"/>
      <c r="F382" s="155"/>
      <c r="G382" s="54"/>
      <c r="H382" s="17"/>
      <c r="I382" s="146"/>
      <c r="J382" s="155"/>
      <c r="K382" s="299" t="s">
        <v>1065</v>
      </c>
      <c r="L382" s="296">
        <v>0</v>
      </c>
      <c r="M382" s="155"/>
      <c r="N382" s="155"/>
      <c r="O382" s="43">
        <f t="shared" si="59"/>
        <v>0</v>
      </c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1"/>
    </row>
    <row r="383" spans="1:60" ht="39" customHeight="1" x14ac:dyDescent="0.25">
      <c r="A383" s="157"/>
      <c r="B383" s="159"/>
      <c r="C383" s="159"/>
      <c r="D383" s="16"/>
      <c r="E383" s="16"/>
      <c r="F383" s="155"/>
      <c r="G383" s="54"/>
      <c r="H383" s="17"/>
      <c r="I383" s="146"/>
      <c r="J383" s="155"/>
      <c r="K383" s="70" t="s">
        <v>982</v>
      </c>
      <c r="L383" s="181">
        <v>0</v>
      </c>
      <c r="M383" s="155"/>
      <c r="N383" s="155"/>
      <c r="O383" s="43">
        <f t="shared" si="59"/>
        <v>0</v>
      </c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1"/>
    </row>
    <row r="384" spans="1:60" ht="56.25" customHeight="1" x14ac:dyDescent="0.25">
      <c r="A384" s="157" t="s">
        <v>42</v>
      </c>
      <c r="B384" s="159" t="s">
        <v>36</v>
      </c>
      <c r="C384" s="159" t="s">
        <v>36</v>
      </c>
      <c r="D384" s="16" t="s">
        <v>34</v>
      </c>
      <c r="E384" s="16" t="s">
        <v>40</v>
      </c>
      <c r="F384" s="294" t="s">
        <v>1175</v>
      </c>
      <c r="G384" s="54" t="s">
        <v>204</v>
      </c>
      <c r="H384" s="17" t="s">
        <v>205</v>
      </c>
      <c r="I384" s="146" t="s">
        <v>778</v>
      </c>
      <c r="J384" s="155"/>
      <c r="K384" s="199"/>
      <c r="L384" s="181"/>
      <c r="M384" s="218"/>
      <c r="N384" s="219">
        <v>950000000</v>
      </c>
      <c r="O384" s="43">
        <f t="shared" si="59"/>
        <v>950000000</v>
      </c>
      <c r="P384" s="44">
        <v>500000000</v>
      </c>
      <c r="Q384" s="44">
        <v>0</v>
      </c>
      <c r="R384" s="44"/>
      <c r="S384" s="44">
        <v>0</v>
      </c>
      <c r="T384" s="44">
        <v>0</v>
      </c>
      <c r="U384" s="44">
        <v>0</v>
      </c>
      <c r="V384" s="44">
        <v>450000000</v>
      </c>
      <c r="W384" s="44">
        <v>0</v>
      </c>
      <c r="X384" s="44">
        <v>0</v>
      </c>
      <c r="Y384" s="44"/>
      <c r="Z384" s="44">
        <v>0</v>
      </c>
      <c r="AA384" s="44"/>
      <c r="AB384" s="44">
        <v>0</v>
      </c>
      <c r="AC384" s="44">
        <v>0</v>
      </c>
      <c r="AD384" s="44">
        <v>0</v>
      </c>
      <c r="AE384" s="44"/>
      <c r="AF384" s="44">
        <v>0</v>
      </c>
      <c r="AG384" s="44">
        <v>0</v>
      </c>
      <c r="AH384" s="44">
        <v>0</v>
      </c>
      <c r="AI384" s="44">
        <v>0</v>
      </c>
      <c r="AJ384" s="44">
        <v>0</v>
      </c>
      <c r="AK384" s="44">
        <v>0</v>
      </c>
      <c r="AL384" s="44">
        <v>0</v>
      </c>
      <c r="AM384" s="44">
        <v>0</v>
      </c>
      <c r="AN384" s="44">
        <v>0</v>
      </c>
      <c r="AO384" s="44">
        <v>0</v>
      </c>
      <c r="AP384" s="44">
        <v>0</v>
      </c>
      <c r="AQ384" s="44">
        <v>0</v>
      </c>
      <c r="AR384" s="44">
        <v>0</v>
      </c>
      <c r="AS384" s="44">
        <v>0</v>
      </c>
      <c r="AT384" s="44">
        <v>0</v>
      </c>
      <c r="AU384" s="44">
        <v>0</v>
      </c>
      <c r="AV384" s="44"/>
      <c r="AW384" s="44"/>
      <c r="AX384" s="44">
        <v>0</v>
      </c>
      <c r="AY384" s="44"/>
      <c r="AZ384" s="44">
        <v>0</v>
      </c>
      <c r="BA384" s="44"/>
      <c r="BB384" s="41"/>
      <c r="BH384" s="129">
        <f>+N384-O384</f>
        <v>0</v>
      </c>
    </row>
    <row r="385" spans="1:60" ht="33.75" customHeight="1" x14ac:dyDescent="0.25">
      <c r="A385" s="157"/>
      <c r="B385" s="159"/>
      <c r="C385" s="159"/>
      <c r="D385" s="16"/>
      <c r="E385" s="16"/>
      <c r="F385" s="194"/>
      <c r="G385" s="54" t="s">
        <v>166</v>
      </c>
      <c r="H385" s="17" t="s">
        <v>206</v>
      </c>
      <c r="I385" s="146"/>
      <c r="J385" s="18"/>
      <c r="K385" s="67"/>
      <c r="L385" s="189"/>
      <c r="M385" s="62"/>
      <c r="N385" s="62"/>
      <c r="O385" s="43">
        <f t="shared" si="59"/>
        <v>0</v>
      </c>
      <c r="P385" s="44">
        <v>0</v>
      </c>
      <c r="Q385" s="44">
        <v>0</v>
      </c>
      <c r="R385" s="44"/>
      <c r="S385" s="44">
        <v>0</v>
      </c>
      <c r="T385" s="44">
        <v>0</v>
      </c>
      <c r="U385" s="44">
        <v>0</v>
      </c>
      <c r="V385" s="44">
        <v>0</v>
      </c>
      <c r="W385" s="44">
        <v>0</v>
      </c>
      <c r="X385" s="44">
        <v>0</v>
      </c>
      <c r="Y385" s="44"/>
      <c r="Z385" s="44">
        <v>0</v>
      </c>
      <c r="AA385" s="44"/>
      <c r="AB385" s="44">
        <v>0</v>
      </c>
      <c r="AC385" s="44">
        <v>0</v>
      </c>
      <c r="AD385" s="44">
        <v>0</v>
      </c>
      <c r="AE385" s="44"/>
      <c r="AF385" s="44">
        <v>0</v>
      </c>
      <c r="AG385" s="44">
        <v>0</v>
      </c>
      <c r="AH385" s="44">
        <v>0</v>
      </c>
      <c r="AI385" s="44">
        <v>0</v>
      </c>
      <c r="AJ385" s="44">
        <v>0</v>
      </c>
      <c r="AK385" s="44">
        <v>0</v>
      </c>
      <c r="AL385" s="44">
        <v>0</v>
      </c>
      <c r="AM385" s="44">
        <v>0</v>
      </c>
      <c r="AN385" s="44">
        <v>0</v>
      </c>
      <c r="AO385" s="44">
        <v>0</v>
      </c>
      <c r="AP385" s="44">
        <v>0</v>
      </c>
      <c r="AQ385" s="44">
        <v>0</v>
      </c>
      <c r="AR385" s="44">
        <v>0</v>
      </c>
      <c r="AS385" s="44">
        <v>0</v>
      </c>
      <c r="AT385" s="44">
        <v>0</v>
      </c>
      <c r="AU385" s="44">
        <v>0</v>
      </c>
      <c r="AV385" s="44"/>
      <c r="AW385" s="44"/>
      <c r="AX385" s="44">
        <v>0</v>
      </c>
      <c r="AY385" s="44"/>
      <c r="AZ385" s="44">
        <v>0</v>
      </c>
      <c r="BA385" s="44"/>
      <c r="BB385" s="41"/>
    </row>
    <row r="386" spans="1:60" ht="51" customHeight="1" x14ac:dyDescent="0.25">
      <c r="A386" s="157"/>
      <c r="B386" s="159"/>
      <c r="C386" s="159"/>
      <c r="D386" s="16"/>
      <c r="E386" s="16"/>
      <c r="F386" s="194"/>
      <c r="G386" s="54"/>
      <c r="H386" s="17"/>
      <c r="I386" s="146"/>
      <c r="J386" s="18"/>
      <c r="K386" s="100" t="s">
        <v>1067</v>
      </c>
      <c r="L386" s="72">
        <v>500000000</v>
      </c>
      <c r="M386" s="62"/>
      <c r="N386" s="62"/>
      <c r="O386" s="43">
        <f t="shared" si="59"/>
        <v>0</v>
      </c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1"/>
    </row>
    <row r="387" spans="1:60" ht="39" customHeight="1" x14ac:dyDescent="0.25">
      <c r="A387" s="157"/>
      <c r="B387" s="159"/>
      <c r="C387" s="159"/>
      <c r="D387" s="16"/>
      <c r="E387" s="16"/>
      <c r="F387" s="194"/>
      <c r="G387" s="54"/>
      <c r="H387" s="17"/>
      <c r="I387" s="146"/>
      <c r="J387" s="18"/>
      <c r="K387" s="70" t="s">
        <v>982</v>
      </c>
      <c r="L387" s="72">
        <v>450000000</v>
      </c>
      <c r="M387" s="62"/>
      <c r="N387" s="62"/>
      <c r="O387" s="43">
        <f t="shared" si="59"/>
        <v>0</v>
      </c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1"/>
    </row>
    <row r="388" spans="1:60" ht="23.25" customHeight="1" x14ac:dyDescent="0.25">
      <c r="A388" s="157" t="s">
        <v>42</v>
      </c>
      <c r="B388" s="159" t="s">
        <v>36</v>
      </c>
      <c r="C388" s="159" t="s">
        <v>36</v>
      </c>
      <c r="D388" s="16" t="s">
        <v>34</v>
      </c>
      <c r="E388" s="16" t="s">
        <v>41</v>
      </c>
      <c r="F388" s="16"/>
      <c r="G388" s="173"/>
      <c r="H388" s="18"/>
      <c r="I388" s="18" t="s">
        <v>207</v>
      </c>
      <c r="J388" s="18"/>
      <c r="K388" s="67"/>
      <c r="L388" s="67"/>
      <c r="M388" s="18"/>
      <c r="N388" s="18"/>
      <c r="O388" s="43">
        <f t="shared" si="59"/>
        <v>4081517479.29</v>
      </c>
      <c r="P388" s="43">
        <f>+P389+P393+P395+P396+P397+P398+P399</f>
        <v>2000000000</v>
      </c>
      <c r="Q388" s="43">
        <f t="shared" ref="Q388:BB388" si="72">+Q389+Q393+Q395+Q396+Q397+Q398+Q399</f>
        <v>0</v>
      </c>
      <c r="R388" s="43">
        <f t="shared" si="72"/>
        <v>0</v>
      </c>
      <c r="S388" s="43">
        <f t="shared" si="72"/>
        <v>0</v>
      </c>
      <c r="T388" s="43">
        <f t="shared" si="72"/>
        <v>0</v>
      </c>
      <c r="U388" s="43">
        <f t="shared" si="72"/>
        <v>0</v>
      </c>
      <c r="V388" s="43">
        <f t="shared" si="72"/>
        <v>1700893223.1599998</v>
      </c>
      <c r="W388" s="43">
        <f t="shared" si="72"/>
        <v>10899952</v>
      </c>
      <c r="X388" s="43">
        <f t="shared" si="72"/>
        <v>0</v>
      </c>
      <c r="Y388" s="43">
        <f t="shared" si="72"/>
        <v>1709.32</v>
      </c>
      <c r="Z388" s="43">
        <f t="shared" si="72"/>
        <v>0</v>
      </c>
      <c r="AA388" s="43">
        <f t="shared" si="72"/>
        <v>0</v>
      </c>
      <c r="AB388" s="43">
        <f t="shared" si="72"/>
        <v>0</v>
      </c>
      <c r="AC388" s="43">
        <f t="shared" si="72"/>
        <v>9142193.0000000149</v>
      </c>
      <c r="AD388" s="43">
        <f t="shared" si="72"/>
        <v>0</v>
      </c>
      <c r="AE388" s="43">
        <f t="shared" si="72"/>
        <v>46984441.899999999</v>
      </c>
      <c r="AF388" s="43">
        <f t="shared" si="72"/>
        <v>54781241</v>
      </c>
      <c r="AG388" s="43">
        <f t="shared" si="72"/>
        <v>48273976</v>
      </c>
      <c r="AH388" s="43">
        <f t="shared" si="72"/>
        <v>0</v>
      </c>
      <c r="AI388" s="43">
        <f t="shared" si="72"/>
        <v>210540742.91</v>
      </c>
      <c r="AJ388" s="43">
        <f t="shared" si="72"/>
        <v>0</v>
      </c>
      <c r="AK388" s="43">
        <f t="shared" si="72"/>
        <v>0</v>
      </c>
      <c r="AL388" s="43">
        <f t="shared" si="72"/>
        <v>0</v>
      </c>
      <c r="AM388" s="43">
        <f t="shared" si="72"/>
        <v>0</v>
      </c>
      <c r="AN388" s="43">
        <f t="shared" si="72"/>
        <v>0</v>
      </c>
      <c r="AO388" s="43">
        <f t="shared" si="72"/>
        <v>0</v>
      </c>
      <c r="AP388" s="43">
        <f t="shared" si="72"/>
        <v>0</v>
      </c>
      <c r="AQ388" s="43">
        <f t="shared" si="72"/>
        <v>0</v>
      </c>
      <c r="AR388" s="43">
        <f t="shared" si="72"/>
        <v>0</v>
      </c>
      <c r="AS388" s="43">
        <f t="shared" si="72"/>
        <v>0</v>
      </c>
      <c r="AT388" s="43">
        <f t="shared" si="72"/>
        <v>0</v>
      </c>
      <c r="AU388" s="43">
        <f t="shared" si="72"/>
        <v>0</v>
      </c>
      <c r="AV388" s="43">
        <f t="shared" si="72"/>
        <v>0</v>
      </c>
      <c r="AW388" s="43">
        <f t="shared" si="72"/>
        <v>0</v>
      </c>
      <c r="AX388" s="43">
        <f t="shared" si="72"/>
        <v>0</v>
      </c>
      <c r="AY388" s="43">
        <f t="shared" si="72"/>
        <v>0</v>
      </c>
      <c r="AZ388" s="43">
        <f t="shared" si="72"/>
        <v>0</v>
      </c>
      <c r="BA388" s="43">
        <f t="shared" si="72"/>
        <v>0</v>
      </c>
      <c r="BB388" s="43">
        <f t="shared" si="72"/>
        <v>0</v>
      </c>
    </row>
    <row r="389" spans="1:60" ht="135" customHeight="1" x14ac:dyDescent="0.25">
      <c r="A389" s="157" t="s">
        <v>42</v>
      </c>
      <c r="B389" s="159" t="s">
        <v>36</v>
      </c>
      <c r="C389" s="159" t="s">
        <v>36</v>
      </c>
      <c r="D389" s="16" t="s">
        <v>34</v>
      </c>
      <c r="E389" s="16" t="s">
        <v>41</v>
      </c>
      <c r="F389" s="294" t="s">
        <v>1176</v>
      </c>
      <c r="G389" s="54" t="s">
        <v>199</v>
      </c>
      <c r="H389" s="17" t="s">
        <v>208</v>
      </c>
      <c r="I389" s="146" t="s">
        <v>753</v>
      </c>
      <c r="J389" s="155"/>
      <c r="K389" s="199"/>
      <c r="L389" s="199"/>
      <c r="M389" s="18" t="s">
        <v>907</v>
      </c>
      <c r="N389" s="59">
        <v>915297747</v>
      </c>
      <c r="O389" s="43">
        <f t="shared" si="59"/>
        <v>915297747</v>
      </c>
      <c r="P389" s="44">
        <v>0</v>
      </c>
      <c r="Q389" s="44">
        <v>0</v>
      </c>
      <c r="R389" s="44"/>
      <c r="S389" s="44">
        <v>0</v>
      </c>
      <c r="T389" s="44">
        <v>0</v>
      </c>
      <c r="U389" s="44">
        <v>0</v>
      </c>
      <c r="V389" s="44">
        <v>850000000</v>
      </c>
      <c r="W389" s="44">
        <v>0</v>
      </c>
      <c r="X389" s="44">
        <v>0</v>
      </c>
      <c r="Y389" s="44"/>
      <c r="Z389" s="44">
        <v>0</v>
      </c>
      <c r="AA389" s="44"/>
      <c r="AB389" s="44">
        <v>0</v>
      </c>
      <c r="AC389" s="44">
        <v>0</v>
      </c>
      <c r="AD389" s="44">
        <v>0</v>
      </c>
      <c r="AE389" s="44"/>
      <c r="AF389" s="44">
        <v>0</v>
      </c>
      <c r="AG389" s="44">
        <v>0</v>
      </c>
      <c r="AH389" s="44">
        <v>0</v>
      </c>
      <c r="AI389" s="44">
        <v>65297747</v>
      </c>
      <c r="AJ389" s="44">
        <v>0</v>
      </c>
      <c r="AK389" s="44">
        <v>0</v>
      </c>
      <c r="AL389" s="44">
        <v>0</v>
      </c>
      <c r="AM389" s="44">
        <v>0</v>
      </c>
      <c r="AN389" s="44">
        <v>0</v>
      </c>
      <c r="AO389" s="44">
        <v>0</v>
      </c>
      <c r="AP389" s="44">
        <v>0</v>
      </c>
      <c r="AQ389" s="44">
        <v>0</v>
      </c>
      <c r="AR389" s="44">
        <v>0</v>
      </c>
      <c r="AS389" s="44">
        <v>0</v>
      </c>
      <c r="AT389" s="44">
        <v>0</v>
      </c>
      <c r="AU389" s="44">
        <v>0</v>
      </c>
      <c r="AV389" s="44"/>
      <c r="AW389" s="44"/>
      <c r="AX389" s="44">
        <v>0</v>
      </c>
      <c r="AY389" s="44"/>
      <c r="AZ389" s="44">
        <v>0</v>
      </c>
      <c r="BA389" s="44"/>
      <c r="BB389" s="41"/>
      <c r="BH389" s="129">
        <f>+N389-O389</f>
        <v>0</v>
      </c>
    </row>
    <row r="390" spans="1:60" ht="39" customHeight="1" x14ac:dyDescent="0.25">
      <c r="A390" s="157"/>
      <c r="B390" s="159"/>
      <c r="C390" s="159"/>
      <c r="D390" s="16"/>
      <c r="E390" s="16"/>
      <c r="F390" s="155"/>
      <c r="G390" s="54"/>
      <c r="H390" s="17"/>
      <c r="I390" s="146"/>
      <c r="J390" s="155"/>
      <c r="K390" s="70" t="s">
        <v>982</v>
      </c>
      <c r="L390" s="181">
        <v>850000000</v>
      </c>
      <c r="M390" s="18"/>
      <c r="N390" s="18"/>
      <c r="O390" s="43">
        <f t="shared" si="59"/>
        <v>0</v>
      </c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1"/>
    </row>
    <row r="391" spans="1:60" ht="13.5" customHeight="1" x14ac:dyDescent="0.25">
      <c r="A391" s="157"/>
      <c r="B391" s="159"/>
      <c r="C391" s="159"/>
      <c r="D391" s="16"/>
      <c r="E391" s="16"/>
      <c r="F391" s="155"/>
      <c r="G391" s="54"/>
      <c r="H391" s="17"/>
      <c r="I391" s="146"/>
      <c r="J391" s="155"/>
      <c r="K391" s="70"/>
      <c r="L391" s="181"/>
      <c r="M391" s="18"/>
      <c r="N391" s="18"/>
      <c r="O391" s="43">
        <f t="shared" ref="O391:O460" si="73">+SUM(P391:BA391)</f>
        <v>0</v>
      </c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1"/>
    </row>
    <row r="392" spans="1:60" ht="18.75" customHeight="1" x14ac:dyDescent="0.25">
      <c r="A392" s="157"/>
      <c r="B392" s="159"/>
      <c r="C392" s="159"/>
      <c r="D392" s="16"/>
      <c r="E392" s="16"/>
      <c r="F392" s="155"/>
      <c r="G392" s="54"/>
      <c r="H392" s="17"/>
      <c r="I392" s="146"/>
      <c r="J392" s="155"/>
      <c r="K392" s="199" t="s">
        <v>922</v>
      </c>
      <c r="L392" s="220">
        <v>65297747</v>
      </c>
      <c r="M392" s="18"/>
      <c r="N392" s="18"/>
      <c r="O392" s="43">
        <f t="shared" si="73"/>
        <v>0</v>
      </c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1"/>
    </row>
    <row r="393" spans="1:60" ht="56.25" customHeight="1" x14ac:dyDescent="0.25">
      <c r="A393" s="157" t="s">
        <v>42</v>
      </c>
      <c r="B393" s="159" t="s">
        <v>36</v>
      </c>
      <c r="C393" s="159" t="s">
        <v>36</v>
      </c>
      <c r="D393" s="16" t="s">
        <v>34</v>
      </c>
      <c r="E393" s="16" t="s">
        <v>41</v>
      </c>
      <c r="F393" s="294" t="s">
        <v>1283</v>
      </c>
      <c r="G393" s="54" t="s">
        <v>209</v>
      </c>
      <c r="H393" s="17" t="s">
        <v>210</v>
      </c>
      <c r="I393" s="146" t="s">
        <v>779</v>
      </c>
      <c r="J393" s="18"/>
      <c r="K393" s="67"/>
      <c r="L393" s="189"/>
      <c r="M393" s="62"/>
      <c r="N393" s="59">
        <v>2000000000</v>
      </c>
      <c r="O393" s="43">
        <f t="shared" si="73"/>
        <v>2000000000</v>
      </c>
      <c r="P393" s="44">
        <v>2000000000</v>
      </c>
      <c r="Q393" s="44">
        <v>0</v>
      </c>
      <c r="R393" s="44"/>
      <c r="S393" s="44">
        <v>0</v>
      </c>
      <c r="T393" s="44">
        <v>0</v>
      </c>
      <c r="U393" s="44">
        <v>0</v>
      </c>
      <c r="V393" s="44">
        <v>0</v>
      </c>
      <c r="W393" s="44">
        <v>0</v>
      </c>
      <c r="X393" s="44">
        <v>0</v>
      </c>
      <c r="Y393" s="44"/>
      <c r="Z393" s="44">
        <v>0</v>
      </c>
      <c r="AA393" s="44"/>
      <c r="AB393" s="44">
        <v>0</v>
      </c>
      <c r="AC393" s="44">
        <v>0</v>
      </c>
      <c r="AD393" s="44">
        <v>0</v>
      </c>
      <c r="AE393" s="44"/>
      <c r="AF393" s="44">
        <v>0</v>
      </c>
      <c r="AG393" s="44">
        <v>0</v>
      </c>
      <c r="AH393" s="44">
        <v>0</v>
      </c>
      <c r="AI393" s="44">
        <v>0</v>
      </c>
      <c r="AJ393" s="44">
        <v>0</v>
      </c>
      <c r="AK393" s="44">
        <v>0</v>
      </c>
      <c r="AL393" s="44">
        <v>0</v>
      </c>
      <c r="AM393" s="44">
        <v>0</v>
      </c>
      <c r="AN393" s="44">
        <v>0</v>
      </c>
      <c r="AO393" s="44">
        <v>0</v>
      </c>
      <c r="AP393" s="44">
        <v>0</v>
      </c>
      <c r="AQ393" s="44">
        <v>0</v>
      </c>
      <c r="AR393" s="44">
        <v>0</v>
      </c>
      <c r="AS393" s="44">
        <v>0</v>
      </c>
      <c r="AT393" s="44">
        <v>0</v>
      </c>
      <c r="AU393" s="44">
        <v>0</v>
      </c>
      <c r="AV393" s="44"/>
      <c r="AW393" s="44"/>
      <c r="AX393" s="44">
        <v>0</v>
      </c>
      <c r="AY393" s="44"/>
      <c r="AZ393" s="44">
        <v>0</v>
      </c>
      <c r="BA393" s="44"/>
      <c r="BB393" s="41"/>
      <c r="BH393" s="129">
        <f>+N393-O393</f>
        <v>0</v>
      </c>
    </row>
    <row r="394" spans="1:60" ht="51.75" customHeight="1" x14ac:dyDescent="0.25">
      <c r="A394" s="157"/>
      <c r="B394" s="159"/>
      <c r="C394" s="159"/>
      <c r="D394" s="16"/>
      <c r="E394" s="16"/>
      <c r="F394" s="16"/>
      <c r="G394" s="54"/>
      <c r="H394" s="17"/>
      <c r="I394" s="146"/>
      <c r="J394" s="18"/>
      <c r="K394" s="100" t="s">
        <v>1067</v>
      </c>
      <c r="L394" s="72">
        <v>2000000000</v>
      </c>
      <c r="M394" s="62"/>
      <c r="N394" s="62"/>
      <c r="O394" s="43">
        <f t="shared" si="73"/>
        <v>0</v>
      </c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1"/>
    </row>
    <row r="395" spans="1:60" ht="45" x14ac:dyDescent="0.25">
      <c r="A395" s="157" t="s">
        <v>42</v>
      </c>
      <c r="B395" s="159" t="s">
        <v>36</v>
      </c>
      <c r="C395" s="159" t="s">
        <v>36</v>
      </c>
      <c r="D395" s="16" t="s">
        <v>34</v>
      </c>
      <c r="E395" s="16" t="s">
        <v>41</v>
      </c>
      <c r="F395" s="294" t="s">
        <v>1177</v>
      </c>
      <c r="G395" s="54" t="s">
        <v>211</v>
      </c>
      <c r="H395" s="17" t="s">
        <v>212</v>
      </c>
      <c r="I395" s="146" t="s">
        <v>752</v>
      </c>
      <c r="J395" s="18"/>
      <c r="K395" s="67"/>
      <c r="L395" s="67"/>
      <c r="M395" s="18" t="s">
        <v>907</v>
      </c>
      <c r="N395" s="59">
        <f>+SUM(L400:L410)</f>
        <v>1166219732.29</v>
      </c>
      <c r="O395" s="43">
        <f t="shared" si="73"/>
        <v>1166219732.29</v>
      </c>
      <c r="P395" s="44">
        <v>0</v>
      </c>
      <c r="Q395" s="44">
        <v>0</v>
      </c>
      <c r="R395" s="44"/>
      <c r="S395" s="44">
        <v>0</v>
      </c>
      <c r="T395" s="44">
        <v>0</v>
      </c>
      <c r="U395" s="44">
        <v>0</v>
      </c>
      <c r="V395" s="44">
        <v>850893223.15999997</v>
      </c>
      <c r="W395" s="44">
        <v>10899952</v>
      </c>
      <c r="X395" s="44">
        <v>0</v>
      </c>
      <c r="Y395" s="44">
        <v>1709.32</v>
      </c>
      <c r="Z395" s="44">
        <v>0</v>
      </c>
      <c r="AA395" s="44"/>
      <c r="AB395" s="44">
        <v>0</v>
      </c>
      <c r="AC395" s="44">
        <v>9142193.0000000149</v>
      </c>
      <c r="AD395" s="44">
        <v>0</v>
      </c>
      <c r="AE395" s="44">
        <v>46984441.899999999</v>
      </c>
      <c r="AF395" s="44">
        <v>54781241</v>
      </c>
      <c r="AG395" s="44">
        <v>48273976</v>
      </c>
      <c r="AH395" s="44">
        <v>0</v>
      </c>
      <c r="AI395" s="44">
        <v>145242995.91</v>
      </c>
      <c r="AJ395" s="44">
        <v>0</v>
      </c>
      <c r="AK395" s="44">
        <v>0</v>
      </c>
      <c r="AL395" s="44">
        <v>0</v>
      </c>
      <c r="AM395" s="44">
        <v>0</v>
      </c>
      <c r="AN395" s="44">
        <v>0</v>
      </c>
      <c r="AO395" s="44">
        <v>0</v>
      </c>
      <c r="AP395" s="44">
        <v>0</v>
      </c>
      <c r="AQ395" s="44">
        <v>0</v>
      </c>
      <c r="AR395" s="44">
        <v>0</v>
      </c>
      <c r="AS395" s="44">
        <v>0</v>
      </c>
      <c r="AT395" s="44">
        <v>0</v>
      </c>
      <c r="AU395" s="44">
        <v>0</v>
      </c>
      <c r="AV395" s="44"/>
      <c r="AW395" s="44"/>
      <c r="AX395" s="44">
        <v>0</v>
      </c>
      <c r="AY395" s="44"/>
      <c r="AZ395" s="44">
        <v>0</v>
      </c>
      <c r="BA395" s="44"/>
      <c r="BB395" s="41"/>
      <c r="BH395" s="129">
        <f>+N395-O395</f>
        <v>0</v>
      </c>
    </row>
    <row r="396" spans="1:60" ht="56.25" customHeight="1" x14ac:dyDescent="0.25">
      <c r="A396" s="157"/>
      <c r="B396" s="159"/>
      <c r="C396" s="159"/>
      <c r="D396" s="16"/>
      <c r="E396" s="16"/>
      <c r="F396" s="16"/>
      <c r="G396" s="54" t="s">
        <v>213</v>
      </c>
      <c r="H396" s="17" t="s">
        <v>214</v>
      </c>
      <c r="I396" s="146"/>
      <c r="J396" s="18"/>
      <c r="K396" s="67"/>
      <c r="L396" s="67"/>
      <c r="M396" s="18" t="s">
        <v>907</v>
      </c>
      <c r="N396" s="18"/>
      <c r="O396" s="43">
        <f t="shared" si="73"/>
        <v>0</v>
      </c>
      <c r="P396" s="44">
        <v>0</v>
      </c>
      <c r="Q396" s="44">
        <v>0</v>
      </c>
      <c r="R396" s="44"/>
      <c r="S396" s="44">
        <v>0</v>
      </c>
      <c r="T396" s="44">
        <v>0</v>
      </c>
      <c r="U396" s="44">
        <v>0</v>
      </c>
      <c r="V396" s="44">
        <v>0</v>
      </c>
      <c r="W396" s="44">
        <v>0</v>
      </c>
      <c r="X396" s="44">
        <v>0</v>
      </c>
      <c r="Y396" s="44">
        <v>0</v>
      </c>
      <c r="Z396" s="44">
        <v>0</v>
      </c>
      <c r="AA396" s="44"/>
      <c r="AB396" s="44">
        <v>0</v>
      </c>
      <c r="AC396" s="44">
        <v>0</v>
      </c>
      <c r="AD396" s="44">
        <v>0</v>
      </c>
      <c r="AE396" s="44"/>
      <c r="AF396" s="44">
        <v>0</v>
      </c>
      <c r="AG396" s="44">
        <v>0</v>
      </c>
      <c r="AH396" s="44">
        <v>0</v>
      </c>
      <c r="AI396" s="44">
        <v>0</v>
      </c>
      <c r="AJ396" s="44">
        <v>0</v>
      </c>
      <c r="AK396" s="44">
        <v>0</v>
      </c>
      <c r="AL396" s="44">
        <v>0</v>
      </c>
      <c r="AM396" s="44">
        <v>0</v>
      </c>
      <c r="AN396" s="44">
        <v>0</v>
      </c>
      <c r="AO396" s="44">
        <v>0</v>
      </c>
      <c r="AP396" s="44">
        <v>0</v>
      </c>
      <c r="AQ396" s="44">
        <v>0</v>
      </c>
      <c r="AR396" s="44">
        <v>0</v>
      </c>
      <c r="AS396" s="44">
        <v>0</v>
      </c>
      <c r="AT396" s="44">
        <v>0</v>
      </c>
      <c r="AU396" s="44">
        <v>0</v>
      </c>
      <c r="AV396" s="44"/>
      <c r="AW396" s="44"/>
      <c r="AX396" s="44">
        <v>0</v>
      </c>
      <c r="AY396" s="44"/>
      <c r="AZ396" s="44">
        <v>0</v>
      </c>
      <c r="BA396" s="44"/>
      <c r="BB396" s="41"/>
    </row>
    <row r="397" spans="1:60" ht="90" customHeight="1" x14ac:dyDescent="0.25">
      <c r="A397" s="157"/>
      <c r="B397" s="159"/>
      <c r="C397" s="159"/>
      <c r="D397" s="16"/>
      <c r="E397" s="16"/>
      <c r="F397" s="16"/>
      <c r="G397" s="54" t="s">
        <v>215</v>
      </c>
      <c r="H397" s="17" t="s">
        <v>216</v>
      </c>
      <c r="I397" s="146"/>
      <c r="J397" s="18"/>
      <c r="K397" s="67"/>
      <c r="L397" s="67"/>
      <c r="M397" s="18" t="s">
        <v>907</v>
      </c>
      <c r="N397" s="18"/>
      <c r="O397" s="43">
        <f t="shared" si="73"/>
        <v>0</v>
      </c>
      <c r="P397" s="44">
        <v>0</v>
      </c>
      <c r="Q397" s="44">
        <v>0</v>
      </c>
      <c r="R397" s="44"/>
      <c r="S397" s="44">
        <v>0</v>
      </c>
      <c r="T397" s="44">
        <v>0</v>
      </c>
      <c r="U397" s="44">
        <v>0</v>
      </c>
      <c r="V397" s="44">
        <v>0</v>
      </c>
      <c r="W397" s="44"/>
      <c r="X397" s="44">
        <v>0</v>
      </c>
      <c r="Y397" s="44"/>
      <c r="Z397" s="44">
        <v>0</v>
      </c>
      <c r="AA397" s="44"/>
      <c r="AB397" s="44">
        <v>0</v>
      </c>
      <c r="AC397" s="44">
        <v>0</v>
      </c>
      <c r="AD397" s="44">
        <v>0</v>
      </c>
      <c r="AE397" s="44"/>
      <c r="AF397" s="44">
        <v>0</v>
      </c>
      <c r="AG397" s="44">
        <v>0</v>
      </c>
      <c r="AH397" s="44">
        <v>0</v>
      </c>
      <c r="AI397" s="44">
        <v>0</v>
      </c>
      <c r="AJ397" s="44">
        <v>0</v>
      </c>
      <c r="AK397" s="44">
        <v>0</v>
      </c>
      <c r="AL397" s="44">
        <v>0</v>
      </c>
      <c r="AM397" s="44">
        <v>0</v>
      </c>
      <c r="AN397" s="44">
        <v>0</v>
      </c>
      <c r="AO397" s="44">
        <v>0</v>
      </c>
      <c r="AP397" s="44">
        <v>0</v>
      </c>
      <c r="AQ397" s="44">
        <v>0</v>
      </c>
      <c r="AR397" s="44">
        <v>0</v>
      </c>
      <c r="AS397" s="44">
        <v>0</v>
      </c>
      <c r="AT397" s="44">
        <v>0</v>
      </c>
      <c r="AU397" s="44">
        <v>0</v>
      </c>
      <c r="AV397" s="44"/>
      <c r="AW397" s="44"/>
      <c r="AX397" s="44">
        <v>0</v>
      </c>
      <c r="AY397" s="44"/>
      <c r="AZ397" s="44">
        <v>0</v>
      </c>
      <c r="BA397" s="44"/>
      <c r="BB397" s="41"/>
    </row>
    <row r="398" spans="1:60" ht="33.75" customHeight="1" x14ac:dyDescent="0.25">
      <c r="A398" s="157"/>
      <c r="B398" s="159"/>
      <c r="C398" s="159"/>
      <c r="D398" s="16"/>
      <c r="E398" s="16"/>
      <c r="F398" s="16"/>
      <c r="G398" s="54" t="s">
        <v>217</v>
      </c>
      <c r="H398" s="17" t="s">
        <v>218</v>
      </c>
      <c r="I398" s="146"/>
      <c r="J398" s="18"/>
      <c r="K398" s="67"/>
      <c r="L398" s="67"/>
      <c r="M398" s="18" t="s">
        <v>907</v>
      </c>
      <c r="N398" s="18"/>
      <c r="O398" s="43">
        <f t="shared" si="73"/>
        <v>0</v>
      </c>
      <c r="P398" s="44">
        <v>0</v>
      </c>
      <c r="Q398" s="44">
        <v>0</v>
      </c>
      <c r="R398" s="44"/>
      <c r="S398" s="44">
        <v>0</v>
      </c>
      <c r="T398" s="44">
        <v>0</v>
      </c>
      <c r="U398" s="44">
        <v>0</v>
      </c>
      <c r="V398" s="44">
        <v>0</v>
      </c>
      <c r="W398" s="44">
        <v>0</v>
      </c>
      <c r="X398" s="44">
        <v>0</v>
      </c>
      <c r="Y398" s="44"/>
      <c r="Z398" s="44">
        <v>0</v>
      </c>
      <c r="AA398" s="44"/>
      <c r="AB398" s="44">
        <v>0</v>
      </c>
      <c r="AC398" s="44">
        <v>0</v>
      </c>
      <c r="AD398" s="44">
        <v>0</v>
      </c>
      <c r="AE398" s="44"/>
      <c r="AF398" s="44">
        <v>0</v>
      </c>
      <c r="AG398" s="44">
        <v>0</v>
      </c>
      <c r="AH398" s="44">
        <v>0</v>
      </c>
      <c r="AI398" s="44">
        <v>0</v>
      </c>
      <c r="AJ398" s="44">
        <v>0</v>
      </c>
      <c r="AK398" s="44">
        <v>0</v>
      </c>
      <c r="AL398" s="44">
        <v>0</v>
      </c>
      <c r="AM398" s="44">
        <v>0</v>
      </c>
      <c r="AN398" s="44">
        <v>0</v>
      </c>
      <c r="AO398" s="44">
        <v>0</v>
      </c>
      <c r="AP398" s="44">
        <v>0</v>
      </c>
      <c r="AQ398" s="44">
        <v>0</v>
      </c>
      <c r="AR398" s="44">
        <v>0</v>
      </c>
      <c r="AS398" s="44">
        <v>0</v>
      </c>
      <c r="AT398" s="44">
        <v>0</v>
      </c>
      <c r="AU398" s="44">
        <v>0</v>
      </c>
      <c r="AV398" s="44"/>
      <c r="AW398" s="44"/>
      <c r="AX398" s="44">
        <v>0</v>
      </c>
      <c r="AY398" s="44"/>
      <c r="AZ398" s="44">
        <v>0</v>
      </c>
      <c r="BA398" s="44"/>
      <c r="BB398" s="41"/>
    </row>
    <row r="399" spans="1:60" ht="56.25" customHeight="1" x14ac:dyDescent="0.25">
      <c r="A399" s="157"/>
      <c r="B399" s="159"/>
      <c r="C399" s="159"/>
      <c r="D399" s="16"/>
      <c r="E399" s="16"/>
      <c r="F399" s="16"/>
      <c r="G399" s="54" t="s">
        <v>219</v>
      </c>
      <c r="H399" s="17" t="s">
        <v>220</v>
      </c>
      <c r="I399" s="146"/>
      <c r="J399" s="18"/>
      <c r="K399" s="67"/>
      <c r="L399" s="67"/>
      <c r="M399" s="18" t="s">
        <v>907</v>
      </c>
      <c r="N399" s="18"/>
      <c r="O399" s="43">
        <f t="shared" si="73"/>
        <v>0</v>
      </c>
      <c r="P399" s="44">
        <v>0</v>
      </c>
      <c r="Q399" s="44">
        <v>0</v>
      </c>
      <c r="R399" s="44"/>
      <c r="S399" s="44">
        <v>0</v>
      </c>
      <c r="T399" s="44">
        <v>0</v>
      </c>
      <c r="U399" s="44">
        <v>0</v>
      </c>
      <c r="V399" s="44">
        <v>0</v>
      </c>
      <c r="W399" s="44">
        <v>0</v>
      </c>
      <c r="X399" s="44">
        <v>0</v>
      </c>
      <c r="Y399" s="44"/>
      <c r="Z399" s="44">
        <v>0</v>
      </c>
      <c r="AA399" s="44"/>
      <c r="AB399" s="44">
        <v>0</v>
      </c>
      <c r="AC399" s="44">
        <v>0</v>
      </c>
      <c r="AD399" s="44">
        <v>0</v>
      </c>
      <c r="AE399" s="44"/>
      <c r="AF399" s="44">
        <v>0</v>
      </c>
      <c r="AG399" s="44">
        <v>0</v>
      </c>
      <c r="AH399" s="44">
        <v>0</v>
      </c>
      <c r="AI399" s="44">
        <v>0</v>
      </c>
      <c r="AJ399" s="44">
        <v>0</v>
      </c>
      <c r="AK399" s="44">
        <v>0</v>
      </c>
      <c r="AL399" s="44">
        <v>0</v>
      </c>
      <c r="AM399" s="44">
        <v>0</v>
      </c>
      <c r="AN399" s="44">
        <v>0</v>
      </c>
      <c r="AO399" s="44">
        <v>0</v>
      </c>
      <c r="AP399" s="44">
        <v>0</v>
      </c>
      <c r="AQ399" s="44">
        <v>0</v>
      </c>
      <c r="AR399" s="44">
        <v>0</v>
      </c>
      <c r="AS399" s="44">
        <v>0</v>
      </c>
      <c r="AT399" s="44">
        <v>0</v>
      </c>
      <c r="AU399" s="44">
        <v>0</v>
      </c>
      <c r="AV399" s="44"/>
      <c r="AW399" s="44"/>
      <c r="AX399" s="44">
        <v>0</v>
      </c>
      <c r="AY399" s="44"/>
      <c r="AZ399" s="44">
        <v>0</v>
      </c>
      <c r="BA399" s="44"/>
      <c r="BB399" s="41"/>
    </row>
    <row r="400" spans="1:60" ht="38.25" customHeight="1" x14ac:dyDescent="0.25">
      <c r="A400" s="157"/>
      <c r="B400" s="159"/>
      <c r="C400" s="159"/>
      <c r="D400" s="16"/>
      <c r="E400" s="16"/>
      <c r="F400" s="191"/>
      <c r="G400" s="54"/>
      <c r="H400" s="17"/>
      <c r="I400" s="146"/>
      <c r="J400" s="18"/>
      <c r="K400" s="70" t="s">
        <v>982</v>
      </c>
      <c r="L400" s="72">
        <v>850893223.15999997</v>
      </c>
      <c r="M400" s="18"/>
      <c r="N400" s="18"/>
      <c r="O400" s="43">
        <f t="shared" si="73"/>
        <v>0</v>
      </c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1"/>
    </row>
    <row r="401" spans="1:60" ht="38.25" customHeight="1" x14ac:dyDescent="0.25">
      <c r="A401" s="157"/>
      <c r="B401" s="159"/>
      <c r="C401" s="159"/>
      <c r="D401" s="16"/>
      <c r="E401" s="16"/>
      <c r="F401" s="191"/>
      <c r="G401" s="54"/>
      <c r="H401" s="17"/>
      <c r="I401" s="146"/>
      <c r="J401" s="18"/>
      <c r="K401" s="70" t="s">
        <v>954</v>
      </c>
      <c r="L401" s="72">
        <v>1800000</v>
      </c>
      <c r="M401" s="18"/>
      <c r="N401" s="18"/>
      <c r="O401" s="43">
        <f t="shared" si="73"/>
        <v>0</v>
      </c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1"/>
    </row>
    <row r="402" spans="1:60" ht="38.25" customHeight="1" x14ac:dyDescent="0.25">
      <c r="A402" s="157"/>
      <c r="B402" s="159"/>
      <c r="C402" s="159"/>
      <c r="D402" s="16"/>
      <c r="E402" s="16"/>
      <c r="F402" s="191"/>
      <c r="G402" s="54"/>
      <c r="H402" s="17"/>
      <c r="I402" s="146"/>
      <c r="J402" s="18"/>
      <c r="K402" s="70" t="s">
        <v>998</v>
      </c>
      <c r="L402" s="72">
        <v>9099952</v>
      </c>
      <c r="M402" s="18"/>
      <c r="N402" s="18"/>
      <c r="O402" s="43">
        <f t="shared" si="73"/>
        <v>0</v>
      </c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1"/>
    </row>
    <row r="403" spans="1:60" ht="22.5" customHeight="1" x14ac:dyDescent="0.25">
      <c r="A403" s="157"/>
      <c r="B403" s="159"/>
      <c r="C403" s="159"/>
      <c r="D403" s="16"/>
      <c r="E403" s="16"/>
      <c r="F403" s="191"/>
      <c r="G403" s="54"/>
      <c r="H403" s="17"/>
      <c r="I403" s="146"/>
      <c r="J403" s="18"/>
      <c r="K403" s="70" t="s">
        <v>922</v>
      </c>
      <c r="L403" s="72">
        <v>145242995.91</v>
      </c>
      <c r="M403" s="18"/>
      <c r="N403" s="18"/>
      <c r="O403" s="43">
        <f t="shared" si="73"/>
        <v>0</v>
      </c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1"/>
      <c r="BC403" s="9" t="s">
        <v>1012</v>
      </c>
    </row>
    <row r="404" spans="1:60" ht="38.25" customHeight="1" x14ac:dyDescent="0.25">
      <c r="A404" s="157"/>
      <c r="B404" s="160"/>
      <c r="C404" s="158"/>
      <c r="D404" s="16"/>
      <c r="E404" s="16"/>
      <c r="F404" s="191"/>
      <c r="G404" s="54"/>
      <c r="H404" s="17"/>
      <c r="I404" s="146"/>
      <c r="J404" s="18"/>
      <c r="K404" s="70" t="s">
        <v>956</v>
      </c>
      <c r="L404" s="72">
        <v>9142193</v>
      </c>
      <c r="M404" s="18"/>
      <c r="N404" s="18"/>
      <c r="O404" s="43">
        <f t="shared" ref="O404:O410" si="74">+SUM(P404:BA404)</f>
        <v>0</v>
      </c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10"/>
      <c r="BD404" s="10"/>
      <c r="BE404" s="10"/>
    </row>
    <row r="405" spans="1:60" ht="12.75" customHeight="1" x14ac:dyDescent="0.25">
      <c r="A405" s="157"/>
      <c r="B405" s="160"/>
      <c r="C405" s="158"/>
      <c r="D405" s="16"/>
      <c r="E405" s="16"/>
      <c r="F405" s="191"/>
      <c r="G405" s="54"/>
      <c r="H405" s="17"/>
      <c r="I405" s="146"/>
      <c r="J405" s="18"/>
      <c r="K405" s="70" t="s">
        <v>504</v>
      </c>
      <c r="L405" s="72">
        <v>11759405.98</v>
      </c>
      <c r="M405" s="18"/>
      <c r="N405" s="18"/>
      <c r="O405" s="43">
        <f t="shared" si="74"/>
        <v>0</v>
      </c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10"/>
      <c r="BD405" s="10"/>
      <c r="BE405" s="10"/>
    </row>
    <row r="406" spans="1:60" ht="38.25" customHeight="1" x14ac:dyDescent="0.25">
      <c r="A406" s="157"/>
      <c r="B406" s="160"/>
      <c r="C406" s="158"/>
      <c r="D406" s="16"/>
      <c r="E406" s="16"/>
      <c r="F406" s="191"/>
      <c r="G406" s="54"/>
      <c r="H406" s="17"/>
      <c r="I406" s="146"/>
      <c r="J406" s="18"/>
      <c r="K406" s="70" t="s">
        <v>1022</v>
      </c>
      <c r="L406" s="72">
        <v>15138635.6</v>
      </c>
      <c r="M406" s="18"/>
      <c r="N406" s="18"/>
      <c r="O406" s="43">
        <f t="shared" si="74"/>
        <v>0</v>
      </c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10"/>
      <c r="BD406" s="10"/>
      <c r="BE406" s="10"/>
    </row>
    <row r="407" spans="1:60" ht="38.25" customHeight="1" x14ac:dyDescent="0.25">
      <c r="A407" s="157"/>
      <c r="B407" s="160"/>
      <c r="C407" s="158"/>
      <c r="D407" s="16"/>
      <c r="E407" s="16"/>
      <c r="F407" s="191"/>
      <c r="G407" s="54"/>
      <c r="H407" s="17"/>
      <c r="I407" s="146"/>
      <c r="J407" s="18"/>
      <c r="K407" s="70" t="s">
        <v>1023</v>
      </c>
      <c r="L407" s="72">
        <v>20086400.32</v>
      </c>
      <c r="M407" s="18"/>
      <c r="N407" s="18"/>
      <c r="O407" s="43">
        <f t="shared" si="74"/>
        <v>0</v>
      </c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10"/>
      <c r="BD407" s="10"/>
      <c r="BE407" s="10"/>
    </row>
    <row r="408" spans="1:60" ht="21.75" customHeight="1" x14ac:dyDescent="0.25">
      <c r="A408" s="157"/>
      <c r="B408" s="160"/>
      <c r="C408" s="158"/>
      <c r="D408" s="16"/>
      <c r="E408" s="16"/>
      <c r="F408" s="191"/>
      <c r="G408" s="54"/>
      <c r="H408" s="17"/>
      <c r="I408" s="146"/>
      <c r="J408" s="18"/>
      <c r="K408" s="70" t="s">
        <v>940</v>
      </c>
      <c r="L408" s="72">
        <v>54781241</v>
      </c>
      <c r="M408" s="18"/>
      <c r="N408" s="18"/>
      <c r="O408" s="43">
        <f t="shared" si="74"/>
        <v>0</v>
      </c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10"/>
      <c r="BD408" s="10"/>
      <c r="BE408" s="10"/>
    </row>
    <row r="409" spans="1:60" ht="25.5" customHeight="1" x14ac:dyDescent="0.25">
      <c r="A409" s="157"/>
      <c r="B409" s="160"/>
      <c r="C409" s="158"/>
      <c r="D409" s="16"/>
      <c r="E409" s="16"/>
      <c r="F409" s="191"/>
      <c r="G409" s="54"/>
      <c r="H409" s="17"/>
      <c r="I409" s="146"/>
      <c r="J409" s="18"/>
      <c r="K409" s="70" t="s">
        <v>921</v>
      </c>
      <c r="L409" s="72">
        <v>48273976</v>
      </c>
      <c r="M409" s="18"/>
      <c r="N409" s="18"/>
      <c r="O409" s="43">
        <f t="shared" si="74"/>
        <v>0</v>
      </c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10"/>
      <c r="BD409" s="10"/>
      <c r="BE409" s="10"/>
    </row>
    <row r="410" spans="1:60" ht="76.5" x14ac:dyDescent="0.25">
      <c r="A410" s="157"/>
      <c r="B410" s="160"/>
      <c r="C410" s="158"/>
      <c r="D410" s="16"/>
      <c r="E410" s="16"/>
      <c r="F410" s="191"/>
      <c r="G410" s="54"/>
      <c r="H410" s="17"/>
      <c r="I410" s="146"/>
      <c r="J410" s="18"/>
      <c r="K410" s="70" t="s">
        <v>1024</v>
      </c>
      <c r="L410" s="72">
        <v>1709.32</v>
      </c>
      <c r="M410" s="18"/>
      <c r="N410" s="18"/>
      <c r="O410" s="43">
        <f t="shared" si="74"/>
        <v>0</v>
      </c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10"/>
      <c r="BD410" s="10"/>
      <c r="BE410" s="10"/>
    </row>
    <row r="411" spans="1:60" ht="12.75" customHeight="1" x14ac:dyDescent="0.25">
      <c r="A411" s="157" t="s">
        <v>42</v>
      </c>
      <c r="B411" s="16" t="s">
        <v>34</v>
      </c>
      <c r="C411" s="164"/>
      <c r="D411" s="164"/>
      <c r="E411" s="164"/>
      <c r="F411" s="164"/>
      <c r="G411" s="176"/>
      <c r="H411" s="155"/>
      <c r="I411" s="18" t="s">
        <v>45</v>
      </c>
      <c r="J411" s="18"/>
      <c r="K411" s="67"/>
      <c r="L411" s="67"/>
      <c r="M411" s="18"/>
      <c r="N411" s="18"/>
      <c r="O411" s="43">
        <f t="shared" si="73"/>
        <v>8302523592.6099997</v>
      </c>
      <c r="P411" s="135">
        <f>+P412</f>
        <v>8100000000</v>
      </c>
      <c r="Q411" s="135">
        <f t="shared" ref="Q411:BB411" si="75">+Q412</f>
        <v>0</v>
      </c>
      <c r="R411" s="135">
        <f t="shared" si="75"/>
        <v>0</v>
      </c>
      <c r="S411" s="135">
        <f t="shared" si="75"/>
        <v>0</v>
      </c>
      <c r="T411" s="135">
        <f t="shared" si="75"/>
        <v>0</v>
      </c>
      <c r="U411" s="135">
        <f t="shared" si="75"/>
        <v>0</v>
      </c>
      <c r="V411" s="135">
        <f t="shared" si="75"/>
        <v>0</v>
      </c>
      <c r="W411" s="135">
        <f t="shared" si="75"/>
        <v>0</v>
      </c>
      <c r="X411" s="135">
        <f t="shared" si="75"/>
        <v>0</v>
      </c>
      <c r="Y411" s="135">
        <f t="shared" si="75"/>
        <v>0</v>
      </c>
      <c r="Z411" s="135">
        <f t="shared" si="75"/>
        <v>0</v>
      </c>
      <c r="AA411" s="135">
        <f t="shared" si="75"/>
        <v>0</v>
      </c>
      <c r="AB411" s="135">
        <f t="shared" si="75"/>
        <v>0</v>
      </c>
      <c r="AC411" s="135">
        <f t="shared" si="75"/>
        <v>0</v>
      </c>
      <c r="AD411" s="135">
        <f t="shared" si="75"/>
        <v>72523592.609999999</v>
      </c>
      <c r="AE411" s="135">
        <f t="shared" si="75"/>
        <v>0</v>
      </c>
      <c r="AF411" s="135">
        <f t="shared" si="75"/>
        <v>120000000</v>
      </c>
      <c r="AG411" s="135">
        <f t="shared" si="75"/>
        <v>0</v>
      </c>
      <c r="AH411" s="135">
        <f t="shared" si="75"/>
        <v>0</v>
      </c>
      <c r="AI411" s="135">
        <f t="shared" si="75"/>
        <v>10000000</v>
      </c>
      <c r="AJ411" s="135">
        <f t="shared" si="75"/>
        <v>0</v>
      </c>
      <c r="AK411" s="135">
        <f t="shared" si="75"/>
        <v>0</v>
      </c>
      <c r="AL411" s="135">
        <f t="shared" si="75"/>
        <v>0</v>
      </c>
      <c r="AM411" s="135">
        <f t="shared" si="75"/>
        <v>0</v>
      </c>
      <c r="AN411" s="135">
        <f t="shared" si="75"/>
        <v>0</v>
      </c>
      <c r="AO411" s="135">
        <f t="shared" si="75"/>
        <v>0</v>
      </c>
      <c r="AP411" s="135">
        <f t="shared" si="75"/>
        <v>0</v>
      </c>
      <c r="AQ411" s="135">
        <f t="shared" si="75"/>
        <v>0</v>
      </c>
      <c r="AR411" s="135">
        <f t="shared" si="75"/>
        <v>0</v>
      </c>
      <c r="AS411" s="135">
        <f t="shared" si="75"/>
        <v>0</v>
      </c>
      <c r="AT411" s="135">
        <f t="shared" si="75"/>
        <v>0</v>
      </c>
      <c r="AU411" s="135">
        <f t="shared" si="75"/>
        <v>0</v>
      </c>
      <c r="AV411" s="135">
        <f t="shared" si="75"/>
        <v>0</v>
      </c>
      <c r="AW411" s="135">
        <f t="shared" si="75"/>
        <v>0</v>
      </c>
      <c r="AX411" s="135">
        <f t="shared" si="75"/>
        <v>0</v>
      </c>
      <c r="AY411" s="135">
        <f t="shared" si="75"/>
        <v>0</v>
      </c>
      <c r="AZ411" s="135">
        <f t="shared" si="75"/>
        <v>0</v>
      </c>
      <c r="BA411" s="135">
        <f t="shared" si="75"/>
        <v>0</v>
      </c>
      <c r="BB411" s="135">
        <f t="shared" si="75"/>
        <v>0</v>
      </c>
    </row>
    <row r="412" spans="1:60" ht="78.75" customHeight="1" x14ac:dyDescent="0.25">
      <c r="A412" s="157" t="s">
        <v>42</v>
      </c>
      <c r="B412" s="16" t="s">
        <v>34</v>
      </c>
      <c r="C412" s="16" t="s">
        <v>34</v>
      </c>
      <c r="D412" s="16"/>
      <c r="E412" s="16"/>
      <c r="F412" s="16"/>
      <c r="G412" s="176"/>
      <c r="H412" s="155"/>
      <c r="I412" s="18" t="s">
        <v>1142</v>
      </c>
      <c r="J412" s="18"/>
      <c r="K412" s="67"/>
      <c r="L412" s="67"/>
      <c r="M412" s="18"/>
      <c r="N412" s="18"/>
      <c r="O412" s="43">
        <f t="shared" si="73"/>
        <v>8302523592.6099997</v>
      </c>
      <c r="P412" s="43">
        <f>+P413+P427+P448</f>
        <v>8100000000</v>
      </c>
      <c r="Q412" s="43">
        <f t="shared" ref="Q412:BB412" si="76">+Q413+Q427+Q448</f>
        <v>0</v>
      </c>
      <c r="R412" s="43">
        <f t="shared" si="76"/>
        <v>0</v>
      </c>
      <c r="S412" s="43">
        <f t="shared" si="76"/>
        <v>0</v>
      </c>
      <c r="T412" s="43">
        <f t="shared" si="76"/>
        <v>0</v>
      </c>
      <c r="U412" s="43">
        <f t="shared" si="76"/>
        <v>0</v>
      </c>
      <c r="V412" s="43">
        <f t="shared" si="76"/>
        <v>0</v>
      </c>
      <c r="W412" s="43">
        <f t="shared" si="76"/>
        <v>0</v>
      </c>
      <c r="X412" s="43">
        <f t="shared" si="76"/>
        <v>0</v>
      </c>
      <c r="Y412" s="43">
        <f t="shared" si="76"/>
        <v>0</v>
      </c>
      <c r="Z412" s="43">
        <f t="shared" si="76"/>
        <v>0</v>
      </c>
      <c r="AA412" s="43">
        <f t="shared" si="76"/>
        <v>0</v>
      </c>
      <c r="AB412" s="43">
        <f t="shared" si="76"/>
        <v>0</v>
      </c>
      <c r="AC412" s="43">
        <f t="shared" si="76"/>
        <v>0</v>
      </c>
      <c r="AD412" s="43">
        <f t="shared" si="76"/>
        <v>72523592.609999999</v>
      </c>
      <c r="AE412" s="43">
        <f t="shared" si="76"/>
        <v>0</v>
      </c>
      <c r="AF412" s="43">
        <f t="shared" si="76"/>
        <v>120000000</v>
      </c>
      <c r="AG412" s="43">
        <f t="shared" si="76"/>
        <v>0</v>
      </c>
      <c r="AH412" s="43">
        <f t="shared" si="76"/>
        <v>0</v>
      </c>
      <c r="AI412" s="43">
        <f t="shared" si="76"/>
        <v>10000000</v>
      </c>
      <c r="AJ412" s="43">
        <f t="shared" si="76"/>
        <v>0</v>
      </c>
      <c r="AK412" s="43">
        <f t="shared" si="76"/>
        <v>0</v>
      </c>
      <c r="AL412" s="43">
        <f t="shared" si="76"/>
        <v>0</v>
      </c>
      <c r="AM412" s="43">
        <f t="shared" si="76"/>
        <v>0</v>
      </c>
      <c r="AN412" s="43">
        <f t="shared" si="76"/>
        <v>0</v>
      </c>
      <c r="AO412" s="43">
        <f t="shared" si="76"/>
        <v>0</v>
      </c>
      <c r="AP412" s="43">
        <f t="shared" si="76"/>
        <v>0</v>
      </c>
      <c r="AQ412" s="43">
        <f t="shared" si="76"/>
        <v>0</v>
      </c>
      <c r="AR412" s="43">
        <f t="shared" si="76"/>
        <v>0</v>
      </c>
      <c r="AS412" s="43">
        <f t="shared" si="76"/>
        <v>0</v>
      </c>
      <c r="AT412" s="43">
        <f t="shared" si="76"/>
        <v>0</v>
      </c>
      <c r="AU412" s="43">
        <f t="shared" si="76"/>
        <v>0</v>
      </c>
      <c r="AV412" s="43">
        <f t="shared" si="76"/>
        <v>0</v>
      </c>
      <c r="AW412" s="43">
        <f t="shared" si="76"/>
        <v>0</v>
      </c>
      <c r="AX412" s="43">
        <f t="shared" si="76"/>
        <v>0</v>
      </c>
      <c r="AY412" s="43">
        <f t="shared" si="76"/>
        <v>0</v>
      </c>
      <c r="AZ412" s="43">
        <f t="shared" si="76"/>
        <v>0</v>
      </c>
      <c r="BA412" s="43">
        <f t="shared" si="76"/>
        <v>0</v>
      </c>
      <c r="BB412" s="43">
        <f t="shared" si="76"/>
        <v>0</v>
      </c>
    </row>
    <row r="413" spans="1:60" ht="12.75" customHeight="1" x14ac:dyDescent="0.25">
      <c r="A413" s="157" t="s">
        <v>42</v>
      </c>
      <c r="B413" s="16" t="s">
        <v>34</v>
      </c>
      <c r="C413" s="16" t="s">
        <v>34</v>
      </c>
      <c r="D413" s="16" t="s">
        <v>163</v>
      </c>
      <c r="E413" s="16"/>
      <c r="F413" s="16"/>
      <c r="G413" s="176"/>
      <c r="H413" s="18"/>
      <c r="I413" s="18" t="s">
        <v>221</v>
      </c>
      <c r="J413" s="18"/>
      <c r="K413" s="67"/>
      <c r="L413" s="67"/>
      <c r="M413" s="18"/>
      <c r="N413" s="18"/>
      <c r="O413" s="43">
        <f t="shared" si="73"/>
        <v>7300000000</v>
      </c>
      <c r="P413" s="43">
        <f>+P414</f>
        <v>7300000000</v>
      </c>
      <c r="Q413" s="43">
        <f t="shared" ref="Q413:BB413" si="77">+Q414</f>
        <v>0</v>
      </c>
      <c r="R413" s="43">
        <f t="shared" si="77"/>
        <v>0</v>
      </c>
      <c r="S413" s="43">
        <f t="shared" si="77"/>
        <v>0</v>
      </c>
      <c r="T413" s="43">
        <f t="shared" si="77"/>
        <v>0</v>
      </c>
      <c r="U413" s="43">
        <f t="shared" si="77"/>
        <v>0</v>
      </c>
      <c r="V413" s="43">
        <f t="shared" si="77"/>
        <v>0</v>
      </c>
      <c r="W413" s="43">
        <f t="shared" si="77"/>
        <v>0</v>
      </c>
      <c r="X413" s="43">
        <f t="shared" si="77"/>
        <v>0</v>
      </c>
      <c r="Y413" s="43">
        <f t="shared" si="77"/>
        <v>0</v>
      </c>
      <c r="Z413" s="43">
        <f t="shared" si="77"/>
        <v>0</v>
      </c>
      <c r="AA413" s="43">
        <f t="shared" si="77"/>
        <v>0</v>
      </c>
      <c r="AB413" s="43">
        <f t="shared" si="77"/>
        <v>0</v>
      </c>
      <c r="AC413" s="43">
        <f t="shared" si="77"/>
        <v>0</v>
      </c>
      <c r="AD413" s="43">
        <f t="shared" si="77"/>
        <v>0</v>
      </c>
      <c r="AE413" s="43">
        <f t="shared" si="77"/>
        <v>0</v>
      </c>
      <c r="AF413" s="43">
        <f t="shared" si="77"/>
        <v>0</v>
      </c>
      <c r="AG413" s="43">
        <f t="shared" si="77"/>
        <v>0</v>
      </c>
      <c r="AH413" s="43">
        <f t="shared" si="77"/>
        <v>0</v>
      </c>
      <c r="AI413" s="43">
        <f t="shared" si="77"/>
        <v>0</v>
      </c>
      <c r="AJ413" s="43">
        <f t="shared" si="77"/>
        <v>0</v>
      </c>
      <c r="AK413" s="43">
        <f t="shared" si="77"/>
        <v>0</v>
      </c>
      <c r="AL413" s="43">
        <f t="shared" si="77"/>
        <v>0</v>
      </c>
      <c r="AM413" s="43">
        <f t="shared" si="77"/>
        <v>0</v>
      </c>
      <c r="AN413" s="43">
        <f t="shared" si="77"/>
        <v>0</v>
      </c>
      <c r="AO413" s="43">
        <f t="shared" si="77"/>
        <v>0</v>
      </c>
      <c r="AP413" s="43">
        <f t="shared" si="77"/>
        <v>0</v>
      </c>
      <c r="AQ413" s="43">
        <f t="shared" si="77"/>
        <v>0</v>
      </c>
      <c r="AR413" s="43">
        <f t="shared" si="77"/>
        <v>0</v>
      </c>
      <c r="AS413" s="43">
        <f t="shared" si="77"/>
        <v>0</v>
      </c>
      <c r="AT413" s="43">
        <f t="shared" si="77"/>
        <v>0</v>
      </c>
      <c r="AU413" s="43">
        <f t="shared" si="77"/>
        <v>0</v>
      </c>
      <c r="AV413" s="43">
        <f t="shared" si="77"/>
        <v>0</v>
      </c>
      <c r="AW413" s="43">
        <f t="shared" si="77"/>
        <v>0</v>
      </c>
      <c r="AX413" s="43">
        <f t="shared" si="77"/>
        <v>0</v>
      </c>
      <c r="AY413" s="43">
        <f t="shared" si="77"/>
        <v>0</v>
      </c>
      <c r="AZ413" s="43">
        <f t="shared" si="77"/>
        <v>0</v>
      </c>
      <c r="BA413" s="43">
        <f t="shared" si="77"/>
        <v>0</v>
      </c>
      <c r="BB413" s="43">
        <f t="shared" si="77"/>
        <v>0</v>
      </c>
    </row>
    <row r="414" spans="1:60" ht="13.5" customHeight="1" x14ac:dyDescent="0.25">
      <c r="A414" s="157" t="s">
        <v>42</v>
      </c>
      <c r="B414" s="16" t="s">
        <v>34</v>
      </c>
      <c r="C414" s="16" t="s">
        <v>34</v>
      </c>
      <c r="D414" s="16" t="s">
        <v>163</v>
      </c>
      <c r="E414" s="16" t="s">
        <v>219</v>
      </c>
      <c r="F414" s="16"/>
      <c r="G414" s="173"/>
      <c r="H414" s="18"/>
      <c r="I414" s="18" t="s">
        <v>222</v>
      </c>
      <c r="J414" s="18"/>
      <c r="K414" s="67"/>
      <c r="L414" s="67"/>
      <c r="M414" s="18"/>
      <c r="N414" s="18"/>
      <c r="O414" s="43">
        <f t="shared" si="73"/>
        <v>7300000000</v>
      </c>
      <c r="P414" s="43">
        <f>+P415+P417+P419+P420+P421+P423+P425</f>
        <v>7300000000</v>
      </c>
      <c r="Q414" s="43">
        <f t="shared" ref="Q414:BB414" si="78">+Q415+Q417+Q419+Q420+Q421+Q423+Q425</f>
        <v>0</v>
      </c>
      <c r="R414" s="43">
        <f t="shared" si="78"/>
        <v>0</v>
      </c>
      <c r="S414" s="43">
        <f t="shared" si="78"/>
        <v>0</v>
      </c>
      <c r="T414" s="43">
        <f t="shared" si="78"/>
        <v>0</v>
      </c>
      <c r="U414" s="43">
        <f t="shared" si="78"/>
        <v>0</v>
      </c>
      <c r="V414" s="43">
        <f t="shared" si="78"/>
        <v>0</v>
      </c>
      <c r="W414" s="43">
        <f t="shared" si="78"/>
        <v>0</v>
      </c>
      <c r="X414" s="43">
        <f t="shared" si="78"/>
        <v>0</v>
      </c>
      <c r="Y414" s="43">
        <f t="shared" si="78"/>
        <v>0</v>
      </c>
      <c r="Z414" s="43">
        <f t="shared" si="78"/>
        <v>0</v>
      </c>
      <c r="AA414" s="43">
        <f t="shared" si="78"/>
        <v>0</v>
      </c>
      <c r="AB414" s="43">
        <f t="shared" si="78"/>
        <v>0</v>
      </c>
      <c r="AC414" s="43">
        <f t="shared" si="78"/>
        <v>0</v>
      </c>
      <c r="AD414" s="43">
        <f t="shared" si="78"/>
        <v>0</v>
      </c>
      <c r="AE414" s="43">
        <f t="shared" si="78"/>
        <v>0</v>
      </c>
      <c r="AF414" s="43">
        <f t="shared" si="78"/>
        <v>0</v>
      </c>
      <c r="AG414" s="43">
        <f t="shared" si="78"/>
        <v>0</v>
      </c>
      <c r="AH414" s="43">
        <f t="shared" si="78"/>
        <v>0</v>
      </c>
      <c r="AI414" s="43">
        <f t="shared" si="78"/>
        <v>0</v>
      </c>
      <c r="AJ414" s="43">
        <f t="shared" si="78"/>
        <v>0</v>
      </c>
      <c r="AK414" s="43">
        <f t="shared" si="78"/>
        <v>0</v>
      </c>
      <c r="AL414" s="43">
        <f t="shared" si="78"/>
        <v>0</v>
      </c>
      <c r="AM414" s="43">
        <f t="shared" si="78"/>
        <v>0</v>
      </c>
      <c r="AN414" s="43">
        <f t="shared" si="78"/>
        <v>0</v>
      </c>
      <c r="AO414" s="43">
        <f t="shared" si="78"/>
        <v>0</v>
      </c>
      <c r="AP414" s="43">
        <f t="shared" si="78"/>
        <v>0</v>
      </c>
      <c r="AQ414" s="43">
        <f t="shared" si="78"/>
        <v>0</v>
      </c>
      <c r="AR414" s="43">
        <f t="shared" si="78"/>
        <v>0</v>
      </c>
      <c r="AS414" s="43">
        <f t="shared" si="78"/>
        <v>0</v>
      </c>
      <c r="AT414" s="43">
        <f t="shared" si="78"/>
        <v>0</v>
      </c>
      <c r="AU414" s="43">
        <f t="shared" si="78"/>
        <v>0</v>
      </c>
      <c r="AV414" s="43">
        <f t="shared" si="78"/>
        <v>0</v>
      </c>
      <c r="AW414" s="43">
        <f t="shared" si="78"/>
        <v>0</v>
      </c>
      <c r="AX414" s="43">
        <f t="shared" si="78"/>
        <v>0</v>
      </c>
      <c r="AY414" s="43">
        <f t="shared" si="78"/>
        <v>0</v>
      </c>
      <c r="AZ414" s="43">
        <f t="shared" si="78"/>
        <v>0</v>
      </c>
      <c r="BA414" s="43">
        <f t="shared" si="78"/>
        <v>0</v>
      </c>
      <c r="BB414" s="43">
        <f t="shared" si="78"/>
        <v>0</v>
      </c>
    </row>
    <row r="415" spans="1:60" ht="45" customHeight="1" x14ac:dyDescent="0.25">
      <c r="A415" s="157" t="s">
        <v>42</v>
      </c>
      <c r="B415" s="16" t="s">
        <v>34</v>
      </c>
      <c r="C415" s="16" t="s">
        <v>34</v>
      </c>
      <c r="D415" s="16" t="s">
        <v>163</v>
      </c>
      <c r="E415" s="16" t="s">
        <v>219</v>
      </c>
      <c r="F415" s="294" t="s">
        <v>1284</v>
      </c>
      <c r="G415" s="54" t="s">
        <v>223</v>
      </c>
      <c r="H415" s="17" t="s">
        <v>224</v>
      </c>
      <c r="I415" s="146" t="s">
        <v>762</v>
      </c>
      <c r="J415" s="18"/>
      <c r="K415" s="67"/>
      <c r="L415" s="189"/>
      <c r="M415" s="62" t="s">
        <v>907</v>
      </c>
      <c r="N415" s="59">
        <v>400000000</v>
      </c>
      <c r="O415" s="43">
        <f t="shared" si="73"/>
        <v>400000000</v>
      </c>
      <c r="P415" s="44">
        <v>400000000</v>
      </c>
      <c r="Q415" s="44">
        <v>0</v>
      </c>
      <c r="R415" s="44"/>
      <c r="S415" s="44">
        <v>0</v>
      </c>
      <c r="T415" s="44">
        <v>0</v>
      </c>
      <c r="U415" s="44">
        <v>0</v>
      </c>
      <c r="V415" s="44">
        <v>0</v>
      </c>
      <c r="W415" s="44">
        <v>0</v>
      </c>
      <c r="X415" s="44">
        <v>0</v>
      </c>
      <c r="Y415" s="44"/>
      <c r="Z415" s="44">
        <v>0</v>
      </c>
      <c r="AA415" s="44"/>
      <c r="AB415" s="44">
        <v>0</v>
      </c>
      <c r="AC415" s="44">
        <v>0</v>
      </c>
      <c r="AD415" s="44">
        <v>0</v>
      </c>
      <c r="AE415" s="44"/>
      <c r="AF415" s="44">
        <v>0</v>
      </c>
      <c r="AG415" s="44">
        <v>0</v>
      </c>
      <c r="AH415" s="44">
        <v>0</v>
      </c>
      <c r="AI415" s="44">
        <v>0</v>
      </c>
      <c r="AJ415" s="44">
        <v>0</v>
      </c>
      <c r="AK415" s="44">
        <v>0</v>
      </c>
      <c r="AL415" s="44">
        <v>0</v>
      </c>
      <c r="AM415" s="44">
        <v>0</v>
      </c>
      <c r="AN415" s="44">
        <v>0</v>
      </c>
      <c r="AO415" s="44">
        <v>0</v>
      </c>
      <c r="AP415" s="44">
        <v>0</v>
      </c>
      <c r="AQ415" s="44">
        <v>0</v>
      </c>
      <c r="AR415" s="44">
        <v>0</v>
      </c>
      <c r="AS415" s="44">
        <v>0</v>
      </c>
      <c r="AT415" s="44">
        <v>0</v>
      </c>
      <c r="AU415" s="44">
        <v>0</v>
      </c>
      <c r="AV415" s="44"/>
      <c r="AW415" s="44"/>
      <c r="AX415" s="44">
        <v>0</v>
      </c>
      <c r="AY415" s="44"/>
      <c r="AZ415" s="44">
        <v>0</v>
      </c>
      <c r="BA415" s="44"/>
      <c r="BB415" s="41"/>
      <c r="BH415" s="129">
        <f>+N415-O415</f>
        <v>0</v>
      </c>
    </row>
    <row r="416" spans="1:60" ht="51.75" customHeight="1" x14ac:dyDescent="0.25">
      <c r="A416" s="157"/>
      <c r="B416" s="16"/>
      <c r="C416" s="16"/>
      <c r="D416" s="16"/>
      <c r="E416" s="16"/>
      <c r="F416" s="16"/>
      <c r="G416" s="54"/>
      <c r="H416" s="17"/>
      <c r="I416" s="146"/>
      <c r="J416" s="18"/>
      <c r="K416" s="100" t="s">
        <v>1067</v>
      </c>
      <c r="L416" s="72">
        <v>400000000</v>
      </c>
      <c r="M416" s="62"/>
      <c r="N416" s="62"/>
      <c r="O416" s="43">
        <f t="shared" si="73"/>
        <v>0</v>
      </c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1"/>
    </row>
    <row r="417" spans="1:60" ht="22.5" customHeight="1" x14ac:dyDescent="0.25">
      <c r="A417" s="157" t="s">
        <v>42</v>
      </c>
      <c r="B417" s="16" t="s">
        <v>34</v>
      </c>
      <c r="C417" s="16" t="s">
        <v>34</v>
      </c>
      <c r="D417" s="16" t="s">
        <v>163</v>
      </c>
      <c r="E417" s="16" t="s">
        <v>219</v>
      </c>
      <c r="F417" s="294" t="s">
        <v>1285</v>
      </c>
      <c r="G417" s="54" t="s">
        <v>227</v>
      </c>
      <c r="H417" s="17" t="s">
        <v>228</v>
      </c>
      <c r="I417" s="146" t="s">
        <v>764</v>
      </c>
      <c r="J417" s="18"/>
      <c r="K417" s="67"/>
      <c r="L417" s="189"/>
      <c r="M417" s="62" t="s">
        <v>907</v>
      </c>
      <c r="N417" s="59">
        <f>+L418</f>
        <v>200000000</v>
      </c>
      <c r="O417" s="43">
        <f t="shared" si="73"/>
        <v>200000000</v>
      </c>
      <c r="P417" s="44">
        <v>200000000</v>
      </c>
      <c r="Q417" s="44">
        <v>0</v>
      </c>
      <c r="R417" s="44"/>
      <c r="S417" s="44">
        <v>0</v>
      </c>
      <c r="T417" s="44">
        <v>0</v>
      </c>
      <c r="U417" s="44">
        <v>0</v>
      </c>
      <c r="V417" s="44">
        <v>0</v>
      </c>
      <c r="W417" s="44">
        <v>0</v>
      </c>
      <c r="X417" s="44">
        <v>0</v>
      </c>
      <c r="Y417" s="44"/>
      <c r="Z417" s="44">
        <v>0</v>
      </c>
      <c r="AA417" s="44"/>
      <c r="AB417" s="44">
        <v>0</v>
      </c>
      <c r="AC417" s="44">
        <v>0</v>
      </c>
      <c r="AD417" s="44">
        <v>0</v>
      </c>
      <c r="AE417" s="44"/>
      <c r="AF417" s="44">
        <v>0</v>
      </c>
      <c r="AG417" s="44">
        <v>0</v>
      </c>
      <c r="AH417" s="44">
        <v>0</v>
      </c>
      <c r="AI417" s="44">
        <v>0</v>
      </c>
      <c r="AJ417" s="44">
        <v>0</v>
      </c>
      <c r="AK417" s="44">
        <v>0</v>
      </c>
      <c r="AL417" s="44">
        <v>0</v>
      </c>
      <c r="AM417" s="44">
        <v>0</v>
      </c>
      <c r="AN417" s="44">
        <v>0</v>
      </c>
      <c r="AO417" s="44">
        <v>0</v>
      </c>
      <c r="AP417" s="44">
        <v>0</v>
      </c>
      <c r="AQ417" s="44">
        <v>0</v>
      </c>
      <c r="AR417" s="44">
        <v>0</v>
      </c>
      <c r="AS417" s="44">
        <v>0</v>
      </c>
      <c r="AT417" s="44">
        <v>0</v>
      </c>
      <c r="AU417" s="44">
        <v>0</v>
      </c>
      <c r="AV417" s="44"/>
      <c r="AW417" s="44"/>
      <c r="AX417" s="44">
        <v>0</v>
      </c>
      <c r="AY417" s="44"/>
      <c r="AZ417" s="44">
        <v>0</v>
      </c>
      <c r="BA417" s="44"/>
      <c r="BB417" s="41"/>
      <c r="BH417" s="129">
        <f>+N417-O417</f>
        <v>0</v>
      </c>
    </row>
    <row r="418" spans="1:60" ht="51.75" customHeight="1" x14ac:dyDescent="0.25">
      <c r="A418" s="157"/>
      <c r="B418" s="16"/>
      <c r="C418" s="16"/>
      <c r="D418" s="16"/>
      <c r="E418" s="16"/>
      <c r="F418" s="16"/>
      <c r="G418" s="54"/>
      <c r="H418" s="17"/>
      <c r="I418" s="146"/>
      <c r="J418" s="18"/>
      <c r="K418" s="100" t="s">
        <v>1067</v>
      </c>
      <c r="L418" s="72">
        <v>200000000</v>
      </c>
      <c r="M418" s="62"/>
      <c r="N418" s="62"/>
      <c r="O418" s="43">
        <f t="shared" si="73"/>
        <v>0</v>
      </c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1"/>
    </row>
    <row r="419" spans="1:60" ht="45" customHeight="1" x14ac:dyDescent="0.25">
      <c r="A419" s="157" t="s">
        <v>42</v>
      </c>
      <c r="B419" s="16" t="s">
        <v>34</v>
      </c>
      <c r="C419" s="16" t="s">
        <v>34</v>
      </c>
      <c r="D419" s="16" t="s">
        <v>163</v>
      </c>
      <c r="E419" s="16" t="s">
        <v>219</v>
      </c>
      <c r="F419" s="294" t="s">
        <v>1286</v>
      </c>
      <c r="G419" s="54" t="s">
        <v>225</v>
      </c>
      <c r="H419" s="17" t="s">
        <v>226</v>
      </c>
      <c r="I419" s="300" t="s">
        <v>763</v>
      </c>
      <c r="J419" s="302"/>
      <c r="K419" s="305"/>
      <c r="L419" s="67"/>
      <c r="M419" s="18" t="s">
        <v>907</v>
      </c>
      <c r="N419" s="59">
        <v>4700000000</v>
      </c>
      <c r="O419" s="43">
        <f t="shared" si="73"/>
        <v>4700000000</v>
      </c>
      <c r="P419" s="44">
        <v>4700000000</v>
      </c>
      <c r="Q419" s="44">
        <v>0</v>
      </c>
      <c r="R419" s="44"/>
      <c r="S419" s="44">
        <v>0</v>
      </c>
      <c r="T419" s="44">
        <v>0</v>
      </c>
      <c r="U419" s="44">
        <v>0</v>
      </c>
      <c r="V419" s="44">
        <v>0</v>
      </c>
      <c r="W419" s="44">
        <v>0</v>
      </c>
      <c r="X419" s="44">
        <v>0</v>
      </c>
      <c r="Y419" s="44"/>
      <c r="Z419" s="44">
        <v>0</v>
      </c>
      <c r="AA419" s="44"/>
      <c r="AB419" s="44">
        <v>0</v>
      </c>
      <c r="AC419" s="44">
        <v>0</v>
      </c>
      <c r="AD419" s="44">
        <v>0</v>
      </c>
      <c r="AE419" s="44"/>
      <c r="AF419" s="44">
        <v>0</v>
      </c>
      <c r="AG419" s="44">
        <v>0</v>
      </c>
      <c r="AH419" s="44">
        <v>0</v>
      </c>
      <c r="AI419" s="44">
        <v>0</v>
      </c>
      <c r="AJ419" s="44">
        <v>0</v>
      </c>
      <c r="AK419" s="44">
        <v>0</v>
      </c>
      <c r="AL419" s="44">
        <v>0</v>
      </c>
      <c r="AM419" s="44">
        <v>0</v>
      </c>
      <c r="AN419" s="44">
        <v>0</v>
      </c>
      <c r="AO419" s="44">
        <v>0</v>
      </c>
      <c r="AP419" s="44">
        <v>0</v>
      </c>
      <c r="AQ419" s="44">
        <v>0</v>
      </c>
      <c r="AR419" s="44">
        <v>0</v>
      </c>
      <c r="AS419" s="44">
        <v>0</v>
      </c>
      <c r="AT419" s="44">
        <v>0</v>
      </c>
      <c r="AU419" s="44">
        <v>0</v>
      </c>
      <c r="AV419" s="44"/>
      <c r="AW419" s="44"/>
      <c r="AX419" s="44">
        <v>0</v>
      </c>
      <c r="AY419" s="44"/>
      <c r="AZ419" s="44">
        <v>0</v>
      </c>
      <c r="BA419" s="44"/>
      <c r="BB419" s="41"/>
      <c r="BH419" s="129">
        <f>+N419-O419</f>
        <v>0</v>
      </c>
    </row>
    <row r="420" spans="1:60" ht="56.25" customHeight="1" x14ac:dyDescent="0.25">
      <c r="A420" s="157"/>
      <c r="B420" s="16"/>
      <c r="C420" s="16"/>
      <c r="D420" s="16"/>
      <c r="E420" s="16"/>
      <c r="F420" s="191"/>
      <c r="G420" s="54" t="s">
        <v>229</v>
      </c>
      <c r="H420" s="17" t="s">
        <v>230</v>
      </c>
      <c r="I420" s="148"/>
      <c r="J420" s="18"/>
      <c r="K420" s="67"/>
      <c r="L420" s="67"/>
      <c r="M420" s="18" t="s">
        <v>907</v>
      </c>
      <c r="N420" s="18"/>
      <c r="O420" s="43">
        <f t="shared" si="73"/>
        <v>0</v>
      </c>
      <c r="P420" s="44">
        <v>0</v>
      </c>
      <c r="Q420" s="44">
        <v>0</v>
      </c>
      <c r="R420" s="44"/>
      <c r="S420" s="44">
        <v>0</v>
      </c>
      <c r="T420" s="44">
        <v>0</v>
      </c>
      <c r="U420" s="44">
        <v>0</v>
      </c>
      <c r="V420" s="44">
        <v>0</v>
      </c>
      <c r="W420" s="44">
        <v>0</v>
      </c>
      <c r="X420" s="44">
        <v>0</v>
      </c>
      <c r="Y420" s="44"/>
      <c r="Z420" s="44">
        <v>0</v>
      </c>
      <c r="AA420" s="44"/>
      <c r="AB420" s="44">
        <v>0</v>
      </c>
      <c r="AC420" s="44">
        <v>0</v>
      </c>
      <c r="AD420" s="44">
        <v>0</v>
      </c>
      <c r="AE420" s="44"/>
      <c r="AF420" s="44">
        <v>0</v>
      </c>
      <c r="AG420" s="44">
        <v>0</v>
      </c>
      <c r="AH420" s="44">
        <v>0</v>
      </c>
      <c r="AI420" s="44">
        <v>0</v>
      </c>
      <c r="AJ420" s="44">
        <v>0</v>
      </c>
      <c r="AK420" s="44">
        <v>0</v>
      </c>
      <c r="AL420" s="44">
        <v>0</v>
      </c>
      <c r="AM420" s="44">
        <v>0</v>
      </c>
      <c r="AN420" s="44">
        <v>0</v>
      </c>
      <c r="AO420" s="44">
        <v>0</v>
      </c>
      <c r="AP420" s="44">
        <v>0</v>
      </c>
      <c r="AQ420" s="44">
        <v>0</v>
      </c>
      <c r="AR420" s="44">
        <v>0</v>
      </c>
      <c r="AS420" s="44">
        <v>0</v>
      </c>
      <c r="AT420" s="44">
        <v>0</v>
      </c>
      <c r="AU420" s="44">
        <v>0</v>
      </c>
      <c r="AV420" s="44"/>
      <c r="AW420" s="44"/>
      <c r="AX420" s="44">
        <v>0</v>
      </c>
      <c r="AY420" s="44"/>
      <c r="AZ420" s="44">
        <v>0</v>
      </c>
      <c r="BA420" s="44"/>
      <c r="BB420" s="44"/>
      <c r="BC420" s="10"/>
      <c r="BD420" s="10"/>
      <c r="BE420" s="10"/>
    </row>
    <row r="421" spans="1:60" ht="33.75" customHeight="1" x14ac:dyDescent="0.25">
      <c r="A421" s="157"/>
      <c r="B421" s="16"/>
      <c r="C421" s="16"/>
      <c r="D421" s="16"/>
      <c r="E421" s="16"/>
      <c r="F421" s="191"/>
      <c r="G421" s="54" t="s">
        <v>231</v>
      </c>
      <c r="H421" s="17" t="s">
        <v>232</v>
      </c>
      <c r="I421" s="148"/>
      <c r="J421" s="18"/>
      <c r="K421" s="67"/>
      <c r="L421" s="189"/>
      <c r="M421" s="62" t="s">
        <v>907</v>
      </c>
      <c r="N421" s="62"/>
      <c r="O421" s="43">
        <f t="shared" si="73"/>
        <v>0</v>
      </c>
      <c r="P421" s="44">
        <v>0</v>
      </c>
      <c r="Q421" s="44">
        <v>0</v>
      </c>
      <c r="R421" s="44"/>
      <c r="S421" s="44">
        <v>0</v>
      </c>
      <c r="T421" s="44">
        <v>0</v>
      </c>
      <c r="U421" s="44">
        <v>0</v>
      </c>
      <c r="V421" s="44">
        <v>0</v>
      </c>
      <c r="W421" s="44">
        <v>0</v>
      </c>
      <c r="X421" s="44">
        <v>0</v>
      </c>
      <c r="Y421" s="44"/>
      <c r="Z421" s="44">
        <v>0</v>
      </c>
      <c r="AA421" s="44"/>
      <c r="AB421" s="44">
        <v>0</v>
      </c>
      <c r="AC421" s="44">
        <v>0</v>
      </c>
      <c r="AD421" s="44">
        <v>0</v>
      </c>
      <c r="AE421" s="44"/>
      <c r="AF421" s="44">
        <v>0</v>
      </c>
      <c r="AG421" s="44">
        <v>0</v>
      </c>
      <c r="AH421" s="44">
        <v>0</v>
      </c>
      <c r="AI421" s="44">
        <v>0</v>
      </c>
      <c r="AJ421" s="44">
        <v>0</v>
      </c>
      <c r="AK421" s="44">
        <v>0</v>
      </c>
      <c r="AL421" s="44">
        <v>0</v>
      </c>
      <c r="AM421" s="44">
        <v>0</v>
      </c>
      <c r="AN421" s="44">
        <v>0</v>
      </c>
      <c r="AO421" s="44">
        <v>0</v>
      </c>
      <c r="AP421" s="44">
        <v>0</v>
      </c>
      <c r="AQ421" s="44">
        <v>0</v>
      </c>
      <c r="AR421" s="44">
        <v>0</v>
      </c>
      <c r="AS421" s="44">
        <v>0</v>
      </c>
      <c r="AT421" s="44">
        <v>0</v>
      </c>
      <c r="AU421" s="44">
        <v>0</v>
      </c>
      <c r="AV421" s="44"/>
      <c r="AW421" s="44"/>
      <c r="AX421" s="44">
        <v>0</v>
      </c>
      <c r="AY421" s="44"/>
      <c r="AZ421" s="44">
        <v>0</v>
      </c>
      <c r="BA421" s="44"/>
      <c r="BB421" s="44"/>
      <c r="BC421" s="10"/>
      <c r="BD421" s="10"/>
      <c r="BE421" s="10"/>
    </row>
    <row r="422" spans="1:60" ht="51.75" customHeight="1" x14ac:dyDescent="0.25">
      <c r="A422" s="157"/>
      <c r="B422" s="16"/>
      <c r="C422" s="16"/>
      <c r="D422" s="16"/>
      <c r="E422" s="16"/>
      <c r="F422" s="191"/>
      <c r="G422" s="54"/>
      <c r="H422" s="17"/>
      <c r="I422" s="148"/>
      <c r="J422" s="18"/>
      <c r="K422" s="299" t="s">
        <v>1065</v>
      </c>
      <c r="L422" s="297">
        <v>4700000000</v>
      </c>
      <c r="M422" s="62"/>
      <c r="N422" s="62"/>
      <c r="O422" s="43">
        <f t="shared" si="73"/>
        <v>0</v>
      </c>
      <c r="P422" s="43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10"/>
      <c r="BD422" s="10"/>
      <c r="BE422" s="10"/>
    </row>
    <row r="423" spans="1:60" ht="33.75" customHeight="1" x14ac:dyDescent="0.25">
      <c r="A423" s="157" t="s">
        <v>42</v>
      </c>
      <c r="B423" s="16" t="s">
        <v>34</v>
      </c>
      <c r="C423" s="16" t="s">
        <v>34</v>
      </c>
      <c r="D423" s="16" t="s">
        <v>163</v>
      </c>
      <c r="E423" s="16" t="s">
        <v>219</v>
      </c>
      <c r="F423" s="294" t="s">
        <v>1178</v>
      </c>
      <c r="G423" s="54" t="s">
        <v>233</v>
      </c>
      <c r="H423" s="17" t="s">
        <v>234</v>
      </c>
      <c r="I423" s="300" t="s">
        <v>765</v>
      </c>
      <c r="J423" s="302"/>
      <c r="K423" s="305"/>
      <c r="L423" s="72"/>
      <c r="M423" s="62" t="s">
        <v>907</v>
      </c>
      <c r="N423" s="59">
        <v>1500000000</v>
      </c>
      <c r="O423" s="43">
        <f t="shared" si="73"/>
        <v>1500000000</v>
      </c>
      <c r="P423" s="44">
        <v>1500000000</v>
      </c>
      <c r="Q423" s="44">
        <v>0</v>
      </c>
      <c r="R423" s="44"/>
      <c r="S423" s="44">
        <v>0</v>
      </c>
      <c r="T423" s="44">
        <v>0</v>
      </c>
      <c r="U423" s="44">
        <v>0</v>
      </c>
      <c r="V423" s="44">
        <v>0</v>
      </c>
      <c r="W423" s="44">
        <v>0</v>
      </c>
      <c r="X423" s="44">
        <v>0</v>
      </c>
      <c r="Y423" s="44"/>
      <c r="Z423" s="44">
        <v>0</v>
      </c>
      <c r="AA423" s="44"/>
      <c r="AB423" s="44">
        <v>0</v>
      </c>
      <c r="AC423" s="44">
        <v>0</v>
      </c>
      <c r="AD423" s="44">
        <v>0</v>
      </c>
      <c r="AE423" s="44"/>
      <c r="AF423" s="44">
        <v>0</v>
      </c>
      <c r="AG423" s="44">
        <v>0</v>
      </c>
      <c r="AH423" s="44">
        <v>0</v>
      </c>
      <c r="AI423" s="44">
        <v>0</v>
      </c>
      <c r="AJ423" s="44">
        <v>0</v>
      </c>
      <c r="AK423" s="44">
        <v>0</v>
      </c>
      <c r="AL423" s="44">
        <v>0</v>
      </c>
      <c r="AM423" s="44">
        <v>0</v>
      </c>
      <c r="AN423" s="44">
        <v>0</v>
      </c>
      <c r="AO423" s="44">
        <v>0</v>
      </c>
      <c r="AP423" s="44">
        <v>0</v>
      </c>
      <c r="AQ423" s="44">
        <v>0</v>
      </c>
      <c r="AR423" s="44">
        <v>0</v>
      </c>
      <c r="AS423" s="44">
        <v>0</v>
      </c>
      <c r="AT423" s="44">
        <v>0</v>
      </c>
      <c r="AU423" s="44">
        <v>0</v>
      </c>
      <c r="AV423" s="44"/>
      <c r="AW423" s="44"/>
      <c r="AX423" s="44">
        <v>0</v>
      </c>
      <c r="AY423" s="44"/>
      <c r="AZ423" s="44">
        <v>0</v>
      </c>
      <c r="BA423" s="44"/>
      <c r="BB423" s="44"/>
      <c r="BC423" s="10"/>
      <c r="BD423" s="10"/>
      <c r="BE423" s="10"/>
      <c r="BH423" s="129">
        <f>+N423-O423</f>
        <v>0</v>
      </c>
    </row>
    <row r="424" spans="1:60" ht="51.75" customHeight="1" x14ac:dyDescent="0.25">
      <c r="A424" s="157"/>
      <c r="B424" s="16"/>
      <c r="C424" s="16"/>
      <c r="D424" s="16"/>
      <c r="E424" s="16"/>
      <c r="F424" s="16"/>
      <c r="G424" s="54"/>
      <c r="H424" s="17"/>
      <c r="I424" s="146"/>
      <c r="J424" s="18"/>
      <c r="K424" s="299" t="s">
        <v>1065</v>
      </c>
      <c r="L424" s="297">
        <v>1500000000</v>
      </c>
      <c r="M424" s="62"/>
      <c r="N424" s="62"/>
      <c r="O424" s="43">
        <f t="shared" si="73"/>
        <v>0</v>
      </c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10"/>
      <c r="BD424" s="10"/>
      <c r="BE424" s="10"/>
    </row>
    <row r="425" spans="1:60" ht="33.75" customHeight="1" x14ac:dyDescent="0.25">
      <c r="A425" s="157" t="s">
        <v>42</v>
      </c>
      <c r="B425" s="16" t="s">
        <v>34</v>
      </c>
      <c r="C425" s="16" t="s">
        <v>34</v>
      </c>
      <c r="D425" s="16" t="s">
        <v>163</v>
      </c>
      <c r="E425" s="16" t="s">
        <v>219</v>
      </c>
      <c r="F425" s="294" t="s">
        <v>1287</v>
      </c>
      <c r="G425" s="54" t="s">
        <v>235</v>
      </c>
      <c r="H425" s="17" t="s">
        <v>236</v>
      </c>
      <c r="I425" s="146" t="s">
        <v>766</v>
      </c>
      <c r="J425" s="18"/>
      <c r="K425" s="67"/>
      <c r="L425" s="189"/>
      <c r="M425" s="62" t="s">
        <v>907</v>
      </c>
      <c r="N425" s="59">
        <v>500000000</v>
      </c>
      <c r="O425" s="43">
        <f t="shared" si="73"/>
        <v>500000000</v>
      </c>
      <c r="P425" s="44">
        <v>500000000</v>
      </c>
      <c r="Q425" s="44">
        <v>0</v>
      </c>
      <c r="R425" s="44"/>
      <c r="S425" s="44">
        <v>0</v>
      </c>
      <c r="T425" s="44">
        <v>0</v>
      </c>
      <c r="U425" s="44">
        <v>0</v>
      </c>
      <c r="V425" s="44">
        <v>0</v>
      </c>
      <c r="W425" s="44">
        <v>0</v>
      </c>
      <c r="X425" s="44">
        <v>0</v>
      </c>
      <c r="Y425" s="44"/>
      <c r="Z425" s="44">
        <v>0</v>
      </c>
      <c r="AA425" s="44"/>
      <c r="AB425" s="44">
        <v>0</v>
      </c>
      <c r="AC425" s="44">
        <v>0</v>
      </c>
      <c r="AD425" s="44">
        <v>0</v>
      </c>
      <c r="AE425" s="44"/>
      <c r="AF425" s="44">
        <v>0</v>
      </c>
      <c r="AG425" s="44">
        <v>0</v>
      </c>
      <c r="AH425" s="44">
        <v>0</v>
      </c>
      <c r="AI425" s="44">
        <v>0</v>
      </c>
      <c r="AJ425" s="44">
        <v>0</v>
      </c>
      <c r="AK425" s="44">
        <v>0</v>
      </c>
      <c r="AL425" s="44">
        <v>0</v>
      </c>
      <c r="AM425" s="44">
        <v>0</v>
      </c>
      <c r="AN425" s="44">
        <v>0</v>
      </c>
      <c r="AO425" s="44">
        <v>0</v>
      </c>
      <c r="AP425" s="44">
        <v>0</v>
      </c>
      <c r="AQ425" s="44">
        <v>0</v>
      </c>
      <c r="AR425" s="44">
        <v>0</v>
      </c>
      <c r="AS425" s="44">
        <v>0</v>
      </c>
      <c r="AT425" s="44">
        <v>0</v>
      </c>
      <c r="AU425" s="44">
        <v>0</v>
      </c>
      <c r="AV425" s="44"/>
      <c r="AW425" s="44"/>
      <c r="AX425" s="44">
        <v>0</v>
      </c>
      <c r="AY425" s="44"/>
      <c r="AZ425" s="44">
        <v>0</v>
      </c>
      <c r="BA425" s="44"/>
      <c r="BB425" s="44"/>
      <c r="BC425" s="10"/>
      <c r="BD425" s="10"/>
      <c r="BE425" s="10"/>
      <c r="BH425" s="129">
        <f>+N425-O425</f>
        <v>0</v>
      </c>
    </row>
    <row r="426" spans="1:60" ht="51.75" customHeight="1" x14ac:dyDescent="0.25">
      <c r="A426" s="157"/>
      <c r="B426" s="16"/>
      <c r="C426" s="16"/>
      <c r="D426" s="16"/>
      <c r="E426" s="16"/>
      <c r="F426" s="16"/>
      <c r="G426" s="54"/>
      <c r="H426" s="17"/>
      <c r="I426" s="146"/>
      <c r="J426" s="18"/>
      <c r="K426" s="100" t="s">
        <v>1067</v>
      </c>
      <c r="L426" s="72">
        <v>500000000</v>
      </c>
      <c r="M426" s="62"/>
      <c r="N426" s="62"/>
      <c r="O426" s="43">
        <f t="shared" si="73"/>
        <v>0</v>
      </c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10"/>
      <c r="BD426" s="10"/>
      <c r="BE426" s="10"/>
    </row>
    <row r="427" spans="1:60" ht="12.75" customHeight="1" x14ac:dyDescent="0.25">
      <c r="A427" s="157" t="s">
        <v>42</v>
      </c>
      <c r="B427" s="16" t="s">
        <v>34</v>
      </c>
      <c r="C427" s="16" t="s">
        <v>34</v>
      </c>
      <c r="D427" s="16" t="s">
        <v>46</v>
      </c>
      <c r="E427" s="164"/>
      <c r="F427" s="164"/>
      <c r="G427" s="176"/>
      <c r="H427" s="18"/>
      <c r="I427" s="18" t="s">
        <v>47</v>
      </c>
      <c r="J427" s="18"/>
      <c r="K427" s="67"/>
      <c r="L427" s="67"/>
      <c r="M427" s="18"/>
      <c r="N427" s="18"/>
      <c r="O427" s="43">
        <f t="shared" si="73"/>
        <v>630000000</v>
      </c>
      <c r="P427" s="135">
        <f>+P428+P436+P443</f>
        <v>500000000</v>
      </c>
      <c r="Q427" s="135">
        <f t="shared" ref="Q427:BB427" si="79">+Q428+Q436+Q443</f>
        <v>0</v>
      </c>
      <c r="R427" s="135">
        <f t="shared" si="79"/>
        <v>0</v>
      </c>
      <c r="S427" s="135">
        <f t="shared" si="79"/>
        <v>0</v>
      </c>
      <c r="T427" s="135">
        <f t="shared" si="79"/>
        <v>0</v>
      </c>
      <c r="U427" s="135">
        <f t="shared" si="79"/>
        <v>0</v>
      </c>
      <c r="V427" s="135">
        <f t="shared" si="79"/>
        <v>0</v>
      </c>
      <c r="W427" s="135">
        <f t="shared" si="79"/>
        <v>0</v>
      </c>
      <c r="X427" s="135">
        <f t="shared" si="79"/>
        <v>0</v>
      </c>
      <c r="Y427" s="135">
        <f t="shared" si="79"/>
        <v>0</v>
      </c>
      <c r="Z427" s="135">
        <f t="shared" si="79"/>
        <v>0</v>
      </c>
      <c r="AA427" s="135">
        <f t="shared" si="79"/>
        <v>0</v>
      </c>
      <c r="AB427" s="135">
        <f t="shared" si="79"/>
        <v>0</v>
      </c>
      <c r="AC427" s="135">
        <f t="shared" si="79"/>
        <v>0</v>
      </c>
      <c r="AD427" s="135">
        <f t="shared" si="79"/>
        <v>0</v>
      </c>
      <c r="AE427" s="135">
        <f t="shared" si="79"/>
        <v>0</v>
      </c>
      <c r="AF427" s="135">
        <f t="shared" si="79"/>
        <v>120000000</v>
      </c>
      <c r="AG427" s="135">
        <f t="shared" si="79"/>
        <v>0</v>
      </c>
      <c r="AH427" s="135">
        <f t="shared" si="79"/>
        <v>0</v>
      </c>
      <c r="AI427" s="135">
        <f t="shared" si="79"/>
        <v>10000000</v>
      </c>
      <c r="AJ427" s="135">
        <f t="shared" si="79"/>
        <v>0</v>
      </c>
      <c r="AK427" s="135">
        <f t="shared" si="79"/>
        <v>0</v>
      </c>
      <c r="AL427" s="135">
        <f t="shared" si="79"/>
        <v>0</v>
      </c>
      <c r="AM427" s="135">
        <f t="shared" si="79"/>
        <v>0</v>
      </c>
      <c r="AN427" s="135">
        <f t="shared" si="79"/>
        <v>0</v>
      </c>
      <c r="AO427" s="135">
        <f t="shared" si="79"/>
        <v>0</v>
      </c>
      <c r="AP427" s="135">
        <f t="shared" si="79"/>
        <v>0</v>
      </c>
      <c r="AQ427" s="135">
        <f t="shared" si="79"/>
        <v>0</v>
      </c>
      <c r="AR427" s="135">
        <f t="shared" si="79"/>
        <v>0</v>
      </c>
      <c r="AS427" s="135">
        <f t="shared" si="79"/>
        <v>0</v>
      </c>
      <c r="AT427" s="135">
        <f t="shared" si="79"/>
        <v>0</v>
      </c>
      <c r="AU427" s="135">
        <f t="shared" si="79"/>
        <v>0</v>
      </c>
      <c r="AV427" s="135">
        <f t="shared" si="79"/>
        <v>0</v>
      </c>
      <c r="AW427" s="135">
        <f t="shared" si="79"/>
        <v>0</v>
      </c>
      <c r="AX427" s="135">
        <f t="shared" si="79"/>
        <v>0</v>
      </c>
      <c r="AY427" s="135">
        <f t="shared" si="79"/>
        <v>0</v>
      </c>
      <c r="AZ427" s="135">
        <f t="shared" si="79"/>
        <v>0</v>
      </c>
      <c r="BA427" s="135">
        <f t="shared" si="79"/>
        <v>0</v>
      </c>
      <c r="BB427" s="135">
        <f t="shared" si="79"/>
        <v>0</v>
      </c>
    </row>
    <row r="428" spans="1:60" ht="13.5" customHeight="1" x14ac:dyDescent="0.25">
      <c r="A428" s="157" t="s">
        <v>42</v>
      </c>
      <c r="B428" s="16" t="s">
        <v>34</v>
      </c>
      <c r="C428" s="16" t="s">
        <v>34</v>
      </c>
      <c r="D428" s="16" t="s">
        <v>46</v>
      </c>
      <c r="E428" s="16" t="s">
        <v>237</v>
      </c>
      <c r="F428" s="16"/>
      <c r="G428" s="173"/>
      <c r="H428" s="18"/>
      <c r="I428" s="18" t="s">
        <v>238</v>
      </c>
      <c r="J428" s="18"/>
      <c r="K428" s="67"/>
      <c r="L428" s="67"/>
      <c r="M428" s="18"/>
      <c r="N428" s="18"/>
      <c r="O428" s="43">
        <f t="shared" si="73"/>
        <v>310000000</v>
      </c>
      <c r="P428" s="43">
        <f>+SUM(P429:P433)</f>
        <v>300000000</v>
      </c>
      <c r="Q428" s="43">
        <f t="shared" ref="Q428:BB428" si="80">+SUM(Q429:Q433)</f>
        <v>0</v>
      </c>
      <c r="R428" s="43">
        <f t="shared" si="80"/>
        <v>0</v>
      </c>
      <c r="S428" s="43">
        <f t="shared" si="80"/>
        <v>0</v>
      </c>
      <c r="T428" s="43">
        <f t="shared" si="80"/>
        <v>0</v>
      </c>
      <c r="U428" s="43">
        <f t="shared" si="80"/>
        <v>0</v>
      </c>
      <c r="V428" s="43">
        <f t="shared" si="80"/>
        <v>0</v>
      </c>
      <c r="W428" s="43">
        <f t="shared" si="80"/>
        <v>0</v>
      </c>
      <c r="X428" s="43">
        <f t="shared" si="80"/>
        <v>0</v>
      </c>
      <c r="Y428" s="43">
        <f t="shared" si="80"/>
        <v>0</v>
      </c>
      <c r="Z428" s="43">
        <f t="shared" si="80"/>
        <v>0</v>
      </c>
      <c r="AA428" s="43">
        <f t="shared" si="80"/>
        <v>0</v>
      </c>
      <c r="AB428" s="43">
        <f t="shared" si="80"/>
        <v>0</v>
      </c>
      <c r="AC428" s="43">
        <f t="shared" si="80"/>
        <v>0</v>
      </c>
      <c r="AD428" s="43">
        <f t="shared" si="80"/>
        <v>0</v>
      </c>
      <c r="AE428" s="43">
        <f t="shared" si="80"/>
        <v>0</v>
      </c>
      <c r="AF428" s="43">
        <f t="shared" si="80"/>
        <v>0</v>
      </c>
      <c r="AG428" s="43">
        <f t="shared" si="80"/>
        <v>0</v>
      </c>
      <c r="AH428" s="43">
        <f t="shared" si="80"/>
        <v>0</v>
      </c>
      <c r="AI428" s="43">
        <f t="shared" si="80"/>
        <v>10000000</v>
      </c>
      <c r="AJ428" s="43">
        <f t="shared" si="80"/>
        <v>0</v>
      </c>
      <c r="AK428" s="43">
        <f t="shared" si="80"/>
        <v>0</v>
      </c>
      <c r="AL428" s="43">
        <f t="shared" si="80"/>
        <v>0</v>
      </c>
      <c r="AM428" s="43">
        <f t="shared" si="80"/>
        <v>0</v>
      </c>
      <c r="AN428" s="43">
        <f t="shared" si="80"/>
        <v>0</v>
      </c>
      <c r="AO428" s="43">
        <f t="shared" si="80"/>
        <v>0</v>
      </c>
      <c r="AP428" s="43">
        <f t="shared" si="80"/>
        <v>0</v>
      </c>
      <c r="AQ428" s="43">
        <f t="shared" si="80"/>
        <v>0</v>
      </c>
      <c r="AR428" s="43">
        <f t="shared" si="80"/>
        <v>0</v>
      </c>
      <c r="AS428" s="43">
        <f t="shared" si="80"/>
        <v>0</v>
      </c>
      <c r="AT428" s="43">
        <f t="shared" si="80"/>
        <v>0</v>
      </c>
      <c r="AU428" s="43">
        <f t="shared" si="80"/>
        <v>0</v>
      </c>
      <c r="AV428" s="43">
        <f t="shared" si="80"/>
        <v>0</v>
      </c>
      <c r="AW428" s="43">
        <f t="shared" si="80"/>
        <v>0</v>
      </c>
      <c r="AX428" s="43">
        <f t="shared" si="80"/>
        <v>0</v>
      </c>
      <c r="AY428" s="43">
        <f t="shared" si="80"/>
        <v>0</v>
      </c>
      <c r="AZ428" s="43">
        <f t="shared" si="80"/>
        <v>0</v>
      </c>
      <c r="BA428" s="43">
        <f t="shared" si="80"/>
        <v>0</v>
      </c>
      <c r="BB428" s="43">
        <f t="shared" si="80"/>
        <v>0</v>
      </c>
    </row>
    <row r="429" spans="1:60" ht="22.5" customHeight="1" x14ac:dyDescent="0.25">
      <c r="A429" s="157" t="s">
        <v>42</v>
      </c>
      <c r="B429" s="16" t="s">
        <v>34</v>
      </c>
      <c r="C429" s="16" t="s">
        <v>34</v>
      </c>
      <c r="D429" s="16" t="s">
        <v>46</v>
      </c>
      <c r="E429" s="16" t="s">
        <v>237</v>
      </c>
      <c r="F429" s="294" t="s">
        <v>1179</v>
      </c>
      <c r="G429" s="54" t="s">
        <v>239</v>
      </c>
      <c r="H429" s="17" t="s">
        <v>240</v>
      </c>
      <c r="I429" s="146" t="s">
        <v>758</v>
      </c>
      <c r="J429" s="18"/>
      <c r="K429" s="67"/>
      <c r="L429" s="189"/>
      <c r="M429" s="62" t="s">
        <v>907</v>
      </c>
      <c r="N429" s="59">
        <v>310000000</v>
      </c>
      <c r="O429" s="43">
        <f t="shared" si="73"/>
        <v>310000000</v>
      </c>
      <c r="P429" s="44">
        <v>300000000</v>
      </c>
      <c r="Q429" s="44">
        <v>0</v>
      </c>
      <c r="R429" s="44"/>
      <c r="S429" s="44">
        <v>0</v>
      </c>
      <c r="T429" s="44">
        <v>0</v>
      </c>
      <c r="U429" s="44">
        <v>0</v>
      </c>
      <c r="V429" s="44">
        <v>0</v>
      </c>
      <c r="W429" s="44">
        <v>0</v>
      </c>
      <c r="X429" s="44">
        <v>0</v>
      </c>
      <c r="Y429" s="44"/>
      <c r="Z429" s="44">
        <v>0</v>
      </c>
      <c r="AA429" s="44"/>
      <c r="AB429" s="44">
        <v>0</v>
      </c>
      <c r="AC429" s="44">
        <v>0</v>
      </c>
      <c r="AD429" s="44">
        <v>0</v>
      </c>
      <c r="AE429" s="44"/>
      <c r="AF429" s="44">
        <v>0</v>
      </c>
      <c r="AG429" s="44">
        <v>0</v>
      </c>
      <c r="AH429" s="44">
        <v>0</v>
      </c>
      <c r="AI429" s="44">
        <v>10000000</v>
      </c>
      <c r="AJ429" s="44">
        <v>0</v>
      </c>
      <c r="AK429" s="44">
        <v>0</v>
      </c>
      <c r="AL429" s="44">
        <v>0</v>
      </c>
      <c r="AM429" s="44">
        <v>0</v>
      </c>
      <c r="AN429" s="44">
        <v>0</v>
      </c>
      <c r="AO429" s="44">
        <v>0</v>
      </c>
      <c r="AP429" s="44">
        <v>0</v>
      </c>
      <c r="AQ429" s="44">
        <v>0</v>
      </c>
      <c r="AR429" s="44">
        <v>0</v>
      </c>
      <c r="AS429" s="44">
        <v>0</v>
      </c>
      <c r="AT429" s="44">
        <v>0</v>
      </c>
      <c r="AU429" s="44">
        <v>0</v>
      </c>
      <c r="AV429" s="44"/>
      <c r="AW429" s="44"/>
      <c r="AX429" s="44">
        <v>0</v>
      </c>
      <c r="AY429" s="44"/>
      <c r="AZ429" s="44">
        <v>0</v>
      </c>
      <c r="BA429" s="44"/>
      <c r="BB429" s="41"/>
      <c r="BH429" s="129">
        <f>+N429-O429</f>
        <v>0</v>
      </c>
    </row>
    <row r="430" spans="1:60" ht="33.75" customHeight="1" x14ac:dyDescent="0.25">
      <c r="A430" s="157"/>
      <c r="B430" s="16"/>
      <c r="C430" s="16"/>
      <c r="D430" s="16"/>
      <c r="E430" s="16"/>
      <c r="F430" s="191"/>
      <c r="G430" s="54" t="s">
        <v>241</v>
      </c>
      <c r="H430" s="17" t="s">
        <v>242</v>
      </c>
      <c r="I430" s="146"/>
      <c r="J430" s="18"/>
      <c r="K430" s="67"/>
      <c r="L430" s="189"/>
      <c r="M430" s="62" t="s">
        <v>907</v>
      </c>
      <c r="N430" s="62"/>
      <c r="O430" s="43">
        <f t="shared" si="73"/>
        <v>0</v>
      </c>
      <c r="P430" s="44">
        <v>0</v>
      </c>
      <c r="Q430" s="44">
        <v>0</v>
      </c>
      <c r="R430" s="44"/>
      <c r="S430" s="44">
        <v>0</v>
      </c>
      <c r="T430" s="44">
        <v>0</v>
      </c>
      <c r="U430" s="44">
        <v>0</v>
      </c>
      <c r="V430" s="44">
        <v>0</v>
      </c>
      <c r="W430" s="44">
        <v>0</v>
      </c>
      <c r="X430" s="44">
        <v>0</v>
      </c>
      <c r="Y430" s="44"/>
      <c r="Z430" s="44">
        <v>0</v>
      </c>
      <c r="AA430" s="44"/>
      <c r="AB430" s="44">
        <v>0</v>
      </c>
      <c r="AC430" s="44">
        <v>0</v>
      </c>
      <c r="AD430" s="44">
        <v>0</v>
      </c>
      <c r="AE430" s="44"/>
      <c r="AF430" s="44">
        <v>0</v>
      </c>
      <c r="AG430" s="44">
        <v>0</v>
      </c>
      <c r="AH430" s="44">
        <v>0</v>
      </c>
      <c r="AI430" s="44">
        <v>0</v>
      </c>
      <c r="AJ430" s="44">
        <v>0</v>
      </c>
      <c r="AK430" s="44">
        <v>0</v>
      </c>
      <c r="AL430" s="44">
        <v>0</v>
      </c>
      <c r="AM430" s="44">
        <v>0</v>
      </c>
      <c r="AN430" s="44">
        <v>0</v>
      </c>
      <c r="AO430" s="44">
        <v>0</v>
      </c>
      <c r="AP430" s="44">
        <v>0</v>
      </c>
      <c r="AQ430" s="44">
        <v>0</v>
      </c>
      <c r="AR430" s="44">
        <v>0</v>
      </c>
      <c r="AS430" s="44">
        <v>0</v>
      </c>
      <c r="AT430" s="44">
        <v>0</v>
      </c>
      <c r="AU430" s="44">
        <v>0</v>
      </c>
      <c r="AV430" s="44"/>
      <c r="AW430" s="44"/>
      <c r="AX430" s="44">
        <v>0</v>
      </c>
      <c r="AY430" s="44"/>
      <c r="AZ430" s="44">
        <v>0</v>
      </c>
      <c r="BA430" s="44"/>
      <c r="BB430" s="41"/>
    </row>
    <row r="431" spans="1:60" ht="33.75" customHeight="1" x14ac:dyDescent="0.25">
      <c r="A431" s="157"/>
      <c r="B431" s="16"/>
      <c r="C431" s="16"/>
      <c r="D431" s="16"/>
      <c r="E431" s="16"/>
      <c r="F431" s="191"/>
      <c r="G431" s="54" t="s">
        <v>243</v>
      </c>
      <c r="H431" s="17" t="s">
        <v>244</v>
      </c>
      <c r="I431" s="146"/>
      <c r="J431" s="18"/>
      <c r="K431" s="67"/>
      <c r="L431" s="189"/>
      <c r="M431" s="62" t="s">
        <v>907</v>
      </c>
      <c r="N431" s="62"/>
      <c r="O431" s="43">
        <f t="shared" si="73"/>
        <v>0</v>
      </c>
      <c r="P431" s="44">
        <v>0</v>
      </c>
      <c r="Q431" s="44">
        <v>0</v>
      </c>
      <c r="R431" s="44"/>
      <c r="S431" s="44">
        <v>0</v>
      </c>
      <c r="T431" s="44">
        <v>0</v>
      </c>
      <c r="U431" s="44">
        <v>0</v>
      </c>
      <c r="V431" s="44">
        <v>0</v>
      </c>
      <c r="W431" s="44">
        <v>0</v>
      </c>
      <c r="X431" s="44">
        <v>0</v>
      </c>
      <c r="Y431" s="44"/>
      <c r="Z431" s="44">
        <v>0</v>
      </c>
      <c r="AA431" s="44"/>
      <c r="AB431" s="44">
        <v>0</v>
      </c>
      <c r="AC431" s="44">
        <v>0</v>
      </c>
      <c r="AD431" s="44">
        <v>0</v>
      </c>
      <c r="AE431" s="44"/>
      <c r="AF431" s="44">
        <v>0</v>
      </c>
      <c r="AG431" s="44">
        <v>0</v>
      </c>
      <c r="AH431" s="44">
        <v>0</v>
      </c>
      <c r="AI431" s="44">
        <v>0</v>
      </c>
      <c r="AJ431" s="44">
        <v>0</v>
      </c>
      <c r="AK431" s="44">
        <v>0</v>
      </c>
      <c r="AL431" s="44">
        <v>0</v>
      </c>
      <c r="AM431" s="44">
        <v>0</v>
      </c>
      <c r="AN431" s="44">
        <v>0</v>
      </c>
      <c r="AO431" s="44">
        <v>0</v>
      </c>
      <c r="AP431" s="44">
        <v>0</v>
      </c>
      <c r="AQ431" s="44">
        <v>0</v>
      </c>
      <c r="AR431" s="44">
        <v>0</v>
      </c>
      <c r="AS431" s="44">
        <v>0</v>
      </c>
      <c r="AT431" s="44">
        <v>0</v>
      </c>
      <c r="AU431" s="44">
        <v>0</v>
      </c>
      <c r="AV431" s="44"/>
      <c r="AW431" s="44"/>
      <c r="AX431" s="44">
        <v>0</v>
      </c>
      <c r="AY431" s="44"/>
      <c r="AZ431" s="44">
        <v>0</v>
      </c>
      <c r="BA431" s="44"/>
      <c r="BB431" s="41"/>
    </row>
    <row r="432" spans="1:60" ht="45" customHeight="1" x14ac:dyDescent="0.25">
      <c r="A432" s="157"/>
      <c r="B432" s="16"/>
      <c r="C432" s="16"/>
      <c r="D432" s="16"/>
      <c r="E432" s="16"/>
      <c r="F432" s="191"/>
      <c r="G432" s="54" t="s">
        <v>245</v>
      </c>
      <c r="H432" s="17" t="s">
        <v>246</v>
      </c>
      <c r="I432" s="146"/>
      <c r="J432" s="18"/>
      <c r="K432" s="67"/>
      <c r="L432" s="189"/>
      <c r="M432" s="62" t="s">
        <v>907</v>
      </c>
      <c r="N432" s="62"/>
      <c r="O432" s="43">
        <f t="shared" si="73"/>
        <v>0</v>
      </c>
      <c r="P432" s="44">
        <v>0</v>
      </c>
      <c r="Q432" s="44">
        <v>0</v>
      </c>
      <c r="R432" s="44"/>
      <c r="S432" s="44">
        <v>0</v>
      </c>
      <c r="T432" s="44">
        <v>0</v>
      </c>
      <c r="U432" s="44">
        <v>0</v>
      </c>
      <c r="V432" s="44">
        <v>0</v>
      </c>
      <c r="W432" s="44">
        <v>0</v>
      </c>
      <c r="X432" s="44">
        <v>0</v>
      </c>
      <c r="Y432" s="44"/>
      <c r="Z432" s="44">
        <v>0</v>
      </c>
      <c r="AA432" s="44"/>
      <c r="AB432" s="44">
        <v>0</v>
      </c>
      <c r="AC432" s="44">
        <v>0</v>
      </c>
      <c r="AD432" s="44">
        <v>0</v>
      </c>
      <c r="AE432" s="44"/>
      <c r="AF432" s="44">
        <v>0</v>
      </c>
      <c r="AG432" s="44">
        <v>0</v>
      </c>
      <c r="AH432" s="44">
        <v>0</v>
      </c>
      <c r="AI432" s="44">
        <v>0</v>
      </c>
      <c r="AJ432" s="44">
        <v>0</v>
      </c>
      <c r="AK432" s="44">
        <v>0</v>
      </c>
      <c r="AL432" s="44">
        <v>0</v>
      </c>
      <c r="AM432" s="44">
        <v>0</v>
      </c>
      <c r="AN432" s="44">
        <v>0</v>
      </c>
      <c r="AO432" s="44">
        <v>0</v>
      </c>
      <c r="AP432" s="44">
        <v>0</v>
      </c>
      <c r="AQ432" s="44">
        <v>0</v>
      </c>
      <c r="AR432" s="44">
        <v>0</v>
      </c>
      <c r="AS432" s="44">
        <v>0</v>
      </c>
      <c r="AT432" s="44">
        <v>0</v>
      </c>
      <c r="AU432" s="44">
        <v>0</v>
      </c>
      <c r="AV432" s="44"/>
      <c r="AW432" s="44"/>
      <c r="AX432" s="44">
        <v>0</v>
      </c>
      <c r="AY432" s="44"/>
      <c r="AZ432" s="44">
        <v>0</v>
      </c>
      <c r="BA432" s="44"/>
      <c r="BB432" s="44"/>
      <c r="BC432" s="10"/>
      <c r="BD432" s="10"/>
      <c r="BE432" s="10"/>
    </row>
    <row r="433" spans="1:60" ht="33.75" customHeight="1" x14ac:dyDescent="0.25">
      <c r="A433" s="157"/>
      <c r="B433" s="16"/>
      <c r="C433" s="16"/>
      <c r="D433" s="16"/>
      <c r="E433" s="16"/>
      <c r="F433" s="191"/>
      <c r="G433" s="54" t="s">
        <v>247</v>
      </c>
      <c r="H433" s="17" t="s">
        <v>248</v>
      </c>
      <c r="I433" s="146"/>
      <c r="J433" s="18"/>
      <c r="K433" s="67"/>
      <c r="L433" s="189"/>
      <c r="M433" s="62" t="s">
        <v>907</v>
      </c>
      <c r="N433" s="62"/>
      <c r="O433" s="43">
        <f t="shared" si="73"/>
        <v>0</v>
      </c>
      <c r="P433" s="44">
        <v>0</v>
      </c>
      <c r="Q433" s="44">
        <v>0</v>
      </c>
      <c r="R433" s="44"/>
      <c r="S433" s="44">
        <v>0</v>
      </c>
      <c r="T433" s="44">
        <v>0</v>
      </c>
      <c r="U433" s="44">
        <v>0</v>
      </c>
      <c r="V433" s="44">
        <v>0</v>
      </c>
      <c r="W433" s="44">
        <v>0</v>
      </c>
      <c r="X433" s="44">
        <v>0</v>
      </c>
      <c r="Y433" s="44"/>
      <c r="Z433" s="44">
        <v>0</v>
      </c>
      <c r="AA433" s="44"/>
      <c r="AB433" s="44">
        <v>0</v>
      </c>
      <c r="AC433" s="44">
        <v>0</v>
      </c>
      <c r="AD433" s="44">
        <v>0</v>
      </c>
      <c r="AE433" s="44"/>
      <c r="AF433" s="44">
        <v>0</v>
      </c>
      <c r="AG433" s="44">
        <v>0</v>
      </c>
      <c r="AH433" s="44">
        <v>0</v>
      </c>
      <c r="AI433" s="44">
        <v>0</v>
      </c>
      <c r="AJ433" s="44">
        <v>0</v>
      </c>
      <c r="AK433" s="44">
        <v>0</v>
      </c>
      <c r="AL433" s="44">
        <v>0</v>
      </c>
      <c r="AM433" s="44">
        <v>0</v>
      </c>
      <c r="AN433" s="44">
        <v>0</v>
      </c>
      <c r="AO433" s="44">
        <v>0</v>
      </c>
      <c r="AP433" s="44">
        <v>0</v>
      </c>
      <c r="AQ433" s="44">
        <v>0</v>
      </c>
      <c r="AR433" s="44">
        <v>0</v>
      </c>
      <c r="AS433" s="44">
        <v>0</v>
      </c>
      <c r="AT433" s="44">
        <v>0</v>
      </c>
      <c r="AU433" s="44">
        <v>0</v>
      </c>
      <c r="AV433" s="44"/>
      <c r="AW433" s="44"/>
      <c r="AX433" s="44">
        <v>0</v>
      </c>
      <c r="AY433" s="44"/>
      <c r="AZ433" s="44">
        <v>0</v>
      </c>
      <c r="BA433" s="44"/>
      <c r="BB433" s="44"/>
      <c r="BC433" s="10"/>
      <c r="BD433" s="10"/>
      <c r="BE433" s="10"/>
    </row>
    <row r="434" spans="1:60" ht="51" customHeight="1" x14ac:dyDescent="0.25">
      <c r="A434" s="157"/>
      <c r="B434" s="16"/>
      <c r="C434" s="16"/>
      <c r="D434" s="16"/>
      <c r="E434" s="16"/>
      <c r="F434" s="191"/>
      <c r="G434" s="54"/>
      <c r="H434" s="17"/>
      <c r="I434" s="146"/>
      <c r="J434" s="18"/>
      <c r="K434" s="100" t="s">
        <v>1067</v>
      </c>
      <c r="L434" s="72">
        <v>300000000</v>
      </c>
      <c r="M434" s="62"/>
      <c r="N434" s="62"/>
      <c r="O434" s="43">
        <f t="shared" si="73"/>
        <v>0</v>
      </c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10"/>
      <c r="BD434" s="10"/>
      <c r="BE434" s="10"/>
    </row>
    <row r="435" spans="1:60" ht="13.5" customHeight="1" x14ac:dyDescent="0.25">
      <c r="A435" s="157"/>
      <c r="B435" s="16"/>
      <c r="C435" s="16"/>
      <c r="D435" s="16"/>
      <c r="E435" s="16"/>
      <c r="F435" s="191"/>
      <c r="G435" s="54"/>
      <c r="H435" s="17"/>
      <c r="I435" s="146"/>
      <c r="J435" s="18"/>
      <c r="K435" s="70" t="s">
        <v>922</v>
      </c>
      <c r="L435" s="72">
        <v>10000000</v>
      </c>
      <c r="M435" s="62"/>
      <c r="N435" s="62"/>
      <c r="O435" s="43">
        <f t="shared" si="73"/>
        <v>0</v>
      </c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10"/>
      <c r="BD435" s="10"/>
      <c r="BE435" s="10"/>
    </row>
    <row r="436" spans="1:60" ht="13.5" customHeight="1" x14ac:dyDescent="0.25">
      <c r="A436" s="157" t="s">
        <v>42</v>
      </c>
      <c r="B436" s="16" t="s">
        <v>34</v>
      </c>
      <c r="C436" s="16" t="s">
        <v>34</v>
      </c>
      <c r="D436" s="16" t="s">
        <v>46</v>
      </c>
      <c r="E436" s="16" t="s">
        <v>48</v>
      </c>
      <c r="F436" s="16"/>
      <c r="G436" s="173"/>
      <c r="H436" s="18"/>
      <c r="I436" s="18" t="s">
        <v>51</v>
      </c>
      <c r="J436" s="18"/>
      <c r="K436" s="67"/>
      <c r="L436" s="67"/>
      <c r="M436" s="18"/>
      <c r="N436" s="18"/>
      <c r="O436" s="43">
        <f t="shared" si="73"/>
        <v>230000000</v>
      </c>
      <c r="P436" s="43">
        <f>+SUM(P437:P440)</f>
        <v>200000000</v>
      </c>
      <c r="Q436" s="43">
        <f t="shared" ref="Q436:BB436" si="81">+SUM(Q437:Q440)</f>
        <v>0</v>
      </c>
      <c r="R436" s="43">
        <f t="shared" si="81"/>
        <v>0</v>
      </c>
      <c r="S436" s="43">
        <f t="shared" si="81"/>
        <v>0</v>
      </c>
      <c r="T436" s="43">
        <f t="shared" si="81"/>
        <v>0</v>
      </c>
      <c r="U436" s="43">
        <f t="shared" si="81"/>
        <v>0</v>
      </c>
      <c r="V436" s="43">
        <f t="shared" si="81"/>
        <v>0</v>
      </c>
      <c r="W436" s="43">
        <f t="shared" si="81"/>
        <v>0</v>
      </c>
      <c r="X436" s="43">
        <f t="shared" si="81"/>
        <v>0</v>
      </c>
      <c r="Y436" s="43">
        <f t="shared" si="81"/>
        <v>0</v>
      </c>
      <c r="Z436" s="43">
        <f t="shared" si="81"/>
        <v>0</v>
      </c>
      <c r="AA436" s="43">
        <f t="shared" si="81"/>
        <v>0</v>
      </c>
      <c r="AB436" s="43">
        <f t="shared" si="81"/>
        <v>0</v>
      </c>
      <c r="AC436" s="43">
        <f t="shared" si="81"/>
        <v>0</v>
      </c>
      <c r="AD436" s="43">
        <f t="shared" si="81"/>
        <v>0</v>
      </c>
      <c r="AE436" s="43">
        <f t="shared" si="81"/>
        <v>0</v>
      </c>
      <c r="AF436" s="43">
        <f t="shared" si="81"/>
        <v>30000000</v>
      </c>
      <c r="AG436" s="43">
        <f t="shared" si="81"/>
        <v>0</v>
      </c>
      <c r="AH436" s="43">
        <f t="shared" si="81"/>
        <v>0</v>
      </c>
      <c r="AI436" s="43">
        <f t="shared" si="81"/>
        <v>0</v>
      </c>
      <c r="AJ436" s="43">
        <f t="shared" si="81"/>
        <v>0</v>
      </c>
      <c r="AK436" s="43">
        <f t="shared" si="81"/>
        <v>0</v>
      </c>
      <c r="AL436" s="43">
        <f t="shared" si="81"/>
        <v>0</v>
      </c>
      <c r="AM436" s="43">
        <f t="shared" si="81"/>
        <v>0</v>
      </c>
      <c r="AN436" s="43">
        <f t="shared" si="81"/>
        <v>0</v>
      </c>
      <c r="AO436" s="43">
        <f t="shared" si="81"/>
        <v>0</v>
      </c>
      <c r="AP436" s="43">
        <f t="shared" si="81"/>
        <v>0</v>
      </c>
      <c r="AQ436" s="43">
        <f t="shared" si="81"/>
        <v>0</v>
      </c>
      <c r="AR436" s="43">
        <f t="shared" si="81"/>
        <v>0</v>
      </c>
      <c r="AS436" s="43">
        <f t="shared" si="81"/>
        <v>0</v>
      </c>
      <c r="AT436" s="43">
        <f t="shared" si="81"/>
        <v>0</v>
      </c>
      <c r="AU436" s="43">
        <f t="shared" si="81"/>
        <v>0</v>
      </c>
      <c r="AV436" s="43">
        <f t="shared" si="81"/>
        <v>0</v>
      </c>
      <c r="AW436" s="43">
        <f t="shared" si="81"/>
        <v>0</v>
      </c>
      <c r="AX436" s="43">
        <f t="shared" si="81"/>
        <v>0</v>
      </c>
      <c r="AY436" s="43">
        <f t="shared" si="81"/>
        <v>0</v>
      </c>
      <c r="AZ436" s="43">
        <f t="shared" si="81"/>
        <v>0</v>
      </c>
      <c r="BA436" s="43">
        <f t="shared" si="81"/>
        <v>0</v>
      </c>
      <c r="BB436" s="43">
        <f t="shared" si="81"/>
        <v>0</v>
      </c>
      <c r="BC436" s="10"/>
      <c r="BD436" s="10"/>
      <c r="BE436" s="10"/>
    </row>
    <row r="437" spans="1:60" ht="45" customHeight="1" x14ac:dyDescent="0.25">
      <c r="A437" s="157" t="s">
        <v>42</v>
      </c>
      <c r="B437" s="16" t="s">
        <v>34</v>
      </c>
      <c r="C437" s="16" t="s">
        <v>34</v>
      </c>
      <c r="D437" s="16" t="s">
        <v>46</v>
      </c>
      <c r="E437" s="16" t="s">
        <v>48</v>
      </c>
      <c r="F437" s="294" t="s">
        <v>1288</v>
      </c>
      <c r="G437" s="54" t="s">
        <v>249</v>
      </c>
      <c r="H437" s="17" t="s">
        <v>250</v>
      </c>
      <c r="I437" s="146" t="s">
        <v>757</v>
      </c>
      <c r="J437" s="18"/>
      <c r="K437" s="67"/>
      <c r="L437" s="67"/>
      <c r="M437" s="18" t="s">
        <v>907</v>
      </c>
      <c r="N437" s="59">
        <v>230000000</v>
      </c>
      <c r="O437" s="43">
        <f t="shared" si="73"/>
        <v>230000000</v>
      </c>
      <c r="P437" s="44">
        <v>200000000</v>
      </c>
      <c r="Q437" s="44">
        <v>0</v>
      </c>
      <c r="R437" s="44"/>
      <c r="S437" s="44">
        <v>0</v>
      </c>
      <c r="T437" s="44">
        <v>0</v>
      </c>
      <c r="U437" s="44">
        <v>0</v>
      </c>
      <c r="V437" s="44">
        <v>0</v>
      </c>
      <c r="W437" s="44">
        <v>0</v>
      </c>
      <c r="X437" s="44">
        <v>0</v>
      </c>
      <c r="Y437" s="44"/>
      <c r="Z437" s="44">
        <v>0</v>
      </c>
      <c r="AA437" s="44"/>
      <c r="AB437" s="44">
        <v>0</v>
      </c>
      <c r="AC437" s="44">
        <v>0</v>
      </c>
      <c r="AD437" s="44">
        <v>0</v>
      </c>
      <c r="AE437" s="44"/>
      <c r="AF437" s="44">
        <v>30000000</v>
      </c>
      <c r="AG437" s="44">
        <v>0</v>
      </c>
      <c r="AH437" s="44">
        <v>0</v>
      </c>
      <c r="AI437" s="44">
        <v>0</v>
      </c>
      <c r="AJ437" s="44">
        <v>0</v>
      </c>
      <c r="AK437" s="44">
        <v>0</v>
      </c>
      <c r="AL437" s="44">
        <v>0</v>
      </c>
      <c r="AM437" s="44">
        <v>0</v>
      </c>
      <c r="AN437" s="44">
        <v>0</v>
      </c>
      <c r="AO437" s="44">
        <v>0</v>
      </c>
      <c r="AP437" s="44">
        <v>0</v>
      </c>
      <c r="AQ437" s="44">
        <v>0</v>
      </c>
      <c r="AR437" s="44">
        <v>0</v>
      </c>
      <c r="AS437" s="44">
        <v>0</v>
      </c>
      <c r="AT437" s="44">
        <v>0</v>
      </c>
      <c r="AU437" s="44">
        <v>0</v>
      </c>
      <c r="AV437" s="44"/>
      <c r="AW437" s="44"/>
      <c r="AX437" s="44">
        <v>0</v>
      </c>
      <c r="AY437" s="44"/>
      <c r="AZ437" s="44">
        <v>0</v>
      </c>
      <c r="BA437" s="44"/>
      <c r="BB437" s="44"/>
      <c r="BC437" s="10"/>
      <c r="BD437" s="10"/>
      <c r="BE437" s="10"/>
      <c r="BH437" s="129">
        <f>+N437-O437</f>
        <v>0</v>
      </c>
    </row>
    <row r="438" spans="1:60" ht="33.75" customHeight="1" x14ac:dyDescent="0.25">
      <c r="A438" s="157"/>
      <c r="B438" s="16"/>
      <c r="C438" s="16"/>
      <c r="D438" s="16"/>
      <c r="E438" s="16"/>
      <c r="F438" s="191"/>
      <c r="G438" s="54" t="s">
        <v>251</v>
      </c>
      <c r="H438" s="17" t="s">
        <v>252</v>
      </c>
      <c r="I438" s="146"/>
      <c r="J438" s="18"/>
      <c r="K438" s="67"/>
      <c r="L438" s="67"/>
      <c r="M438" s="18" t="s">
        <v>907</v>
      </c>
      <c r="N438" s="18"/>
      <c r="O438" s="43">
        <f t="shared" si="73"/>
        <v>0</v>
      </c>
      <c r="P438" s="44">
        <v>0</v>
      </c>
      <c r="Q438" s="44">
        <v>0</v>
      </c>
      <c r="R438" s="44"/>
      <c r="S438" s="44">
        <v>0</v>
      </c>
      <c r="T438" s="44">
        <v>0</v>
      </c>
      <c r="U438" s="44">
        <v>0</v>
      </c>
      <c r="V438" s="44">
        <v>0</v>
      </c>
      <c r="W438" s="44">
        <v>0</v>
      </c>
      <c r="X438" s="44">
        <v>0</v>
      </c>
      <c r="Y438" s="44"/>
      <c r="Z438" s="44">
        <v>0</v>
      </c>
      <c r="AA438" s="44"/>
      <c r="AB438" s="44">
        <v>0</v>
      </c>
      <c r="AC438" s="44">
        <v>0</v>
      </c>
      <c r="AD438" s="44">
        <v>0</v>
      </c>
      <c r="AE438" s="44"/>
      <c r="AF438" s="44">
        <v>0</v>
      </c>
      <c r="AG438" s="44">
        <v>0</v>
      </c>
      <c r="AH438" s="44">
        <v>0</v>
      </c>
      <c r="AI438" s="44">
        <v>0</v>
      </c>
      <c r="AJ438" s="44">
        <v>0</v>
      </c>
      <c r="AK438" s="44">
        <v>0</v>
      </c>
      <c r="AL438" s="44">
        <v>0</v>
      </c>
      <c r="AM438" s="44">
        <v>0</v>
      </c>
      <c r="AN438" s="44">
        <v>0</v>
      </c>
      <c r="AO438" s="44">
        <v>0</v>
      </c>
      <c r="AP438" s="44">
        <v>0</v>
      </c>
      <c r="AQ438" s="44">
        <v>0</v>
      </c>
      <c r="AR438" s="44">
        <v>0</v>
      </c>
      <c r="AS438" s="44">
        <v>0</v>
      </c>
      <c r="AT438" s="44">
        <v>0</v>
      </c>
      <c r="AU438" s="44">
        <v>0</v>
      </c>
      <c r="AV438" s="44"/>
      <c r="AW438" s="44"/>
      <c r="AX438" s="44">
        <v>0</v>
      </c>
      <c r="AY438" s="44"/>
      <c r="AZ438" s="44">
        <v>0</v>
      </c>
      <c r="BA438" s="44"/>
      <c r="BB438" s="44"/>
      <c r="BC438" s="10"/>
      <c r="BD438" s="10"/>
      <c r="BE438" s="10"/>
    </row>
    <row r="439" spans="1:60" ht="33.75" customHeight="1" x14ac:dyDescent="0.25">
      <c r="A439" s="157"/>
      <c r="B439" s="16"/>
      <c r="C439" s="16"/>
      <c r="D439" s="16"/>
      <c r="E439" s="16"/>
      <c r="F439" s="191"/>
      <c r="G439" s="54" t="s">
        <v>253</v>
      </c>
      <c r="H439" s="17" t="s">
        <v>254</v>
      </c>
      <c r="I439" s="146"/>
      <c r="J439" s="18"/>
      <c r="K439" s="67"/>
      <c r="L439" s="67"/>
      <c r="M439" s="18" t="s">
        <v>907</v>
      </c>
      <c r="N439" s="18"/>
      <c r="O439" s="43">
        <f t="shared" si="73"/>
        <v>0</v>
      </c>
      <c r="P439" s="44">
        <v>0</v>
      </c>
      <c r="Q439" s="44">
        <v>0</v>
      </c>
      <c r="R439" s="44"/>
      <c r="S439" s="44">
        <v>0</v>
      </c>
      <c r="T439" s="44">
        <v>0</v>
      </c>
      <c r="U439" s="44">
        <v>0</v>
      </c>
      <c r="V439" s="44">
        <v>0</v>
      </c>
      <c r="W439" s="44">
        <v>0</v>
      </c>
      <c r="X439" s="44">
        <v>0</v>
      </c>
      <c r="Y439" s="44"/>
      <c r="Z439" s="44">
        <v>0</v>
      </c>
      <c r="AA439" s="44"/>
      <c r="AB439" s="44">
        <v>0</v>
      </c>
      <c r="AC439" s="44">
        <v>0</v>
      </c>
      <c r="AD439" s="44">
        <v>0</v>
      </c>
      <c r="AE439" s="44"/>
      <c r="AF439" s="44">
        <v>0</v>
      </c>
      <c r="AG439" s="44">
        <v>0</v>
      </c>
      <c r="AH439" s="44">
        <v>0</v>
      </c>
      <c r="AI439" s="44">
        <v>0</v>
      </c>
      <c r="AJ439" s="44">
        <v>0</v>
      </c>
      <c r="AK439" s="44">
        <v>0</v>
      </c>
      <c r="AL439" s="44">
        <v>0</v>
      </c>
      <c r="AM439" s="44">
        <v>0</v>
      </c>
      <c r="AN439" s="44">
        <v>0</v>
      </c>
      <c r="AO439" s="44">
        <v>0</v>
      </c>
      <c r="AP439" s="44">
        <v>0</v>
      </c>
      <c r="AQ439" s="44">
        <v>0</v>
      </c>
      <c r="AR439" s="44">
        <v>0</v>
      </c>
      <c r="AS439" s="44">
        <v>0</v>
      </c>
      <c r="AT439" s="44">
        <v>0</v>
      </c>
      <c r="AU439" s="44">
        <v>0</v>
      </c>
      <c r="AV439" s="44"/>
      <c r="AW439" s="44"/>
      <c r="AX439" s="44">
        <v>0</v>
      </c>
      <c r="AY439" s="44"/>
      <c r="AZ439" s="44">
        <v>0</v>
      </c>
      <c r="BA439" s="44"/>
      <c r="BB439" s="44"/>
      <c r="BC439" s="10"/>
      <c r="BD439" s="10"/>
      <c r="BE439" s="10"/>
    </row>
    <row r="440" spans="1:60" ht="56.25" customHeight="1" x14ac:dyDescent="0.25">
      <c r="A440" s="157"/>
      <c r="B440" s="16"/>
      <c r="C440" s="16"/>
      <c r="D440" s="16"/>
      <c r="E440" s="16"/>
      <c r="F440" s="191"/>
      <c r="G440" s="54" t="s">
        <v>255</v>
      </c>
      <c r="H440" s="17" t="s">
        <v>256</v>
      </c>
      <c r="I440" s="146"/>
      <c r="J440" s="18"/>
      <c r="K440" s="67"/>
      <c r="L440" s="67"/>
      <c r="M440" s="18" t="s">
        <v>907</v>
      </c>
      <c r="N440" s="18"/>
      <c r="O440" s="43">
        <f t="shared" si="73"/>
        <v>0</v>
      </c>
      <c r="P440" s="44">
        <v>0</v>
      </c>
      <c r="Q440" s="44">
        <v>0</v>
      </c>
      <c r="R440" s="44"/>
      <c r="S440" s="44">
        <v>0</v>
      </c>
      <c r="T440" s="44">
        <v>0</v>
      </c>
      <c r="U440" s="44">
        <v>0</v>
      </c>
      <c r="V440" s="44">
        <v>0</v>
      </c>
      <c r="W440" s="44">
        <v>0</v>
      </c>
      <c r="X440" s="44">
        <v>0</v>
      </c>
      <c r="Y440" s="44"/>
      <c r="Z440" s="44">
        <v>0</v>
      </c>
      <c r="AA440" s="44"/>
      <c r="AB440" s="44">
        <v>0</v>
      </c>
      <c r="AC440" s="44">
        <v>0</v>
      </c>
      <c r="AD440" s="44">
        <v>0</v>
      </c>
      <c r="AE440" s="44"/>
      <c r="AF440" s="44">
        <v>0</v>
      </c>
      <c r="AG440" s="44">
        <v>0</v>
      </c>
      <c r="AH440" s="44">
        <v>0</v>
      </c>
      <c r="AI440" s="44">
        <v>0</v>
      </c>
      <c r="AJ440" s="44">
        <v>0</v>
      </c>
      <c r="AK440" s="44">
        <v>0</v>
      </c>
      <c r="AL440" s="44">
        <v>0</v>
      </c>
      <c r="AM440" s="44">
        <v>0</v>
      </c>
      <c r="AN440" s="44">
        <v>0</v>
      </c>
      <c r="AO440" s="44">
        <v>0</v>
      </c>
      <c r="AP440" s="44">
        <v>0</v>
      </c>
      <c r="AQ440" s="44">
        <v>0</v>
      </c>
      <c r="AR440" s="44">
        <v>0</v>
      </c>
      <c r="AS440" s="44">
        <v>0</v>
      </c>
      <c r="AT440" s="44">
        <v>0</v>
      </c>
      <c r="AU440" s="44">
        <v>0</v>
      </c>
      <c r="AV440" s="44"/>
      <c r="AW440" s="44"/>
      <c r="AX440" s="44">
        <v>0</v>
      </c>
      <c r="AY440" s="44"/>
      <c r="AZ440" s="44">
        <v>0</v>
      </c>
      <c r="BA440" s="44"/>
      <c r="BB440" s="44"/>
      <c r="BC440" s="10"/>
      <c r="BD440" s="10"/>
      <c r="BE440" s="10"/>
    </row>
    <row r="441" spans="1:60" ht="51" customHeight="1" x14ac:dyDescent="0.25">
      <c r="A441" s="157"/>
      <c r="B441" s="16"/>
      <c r="C441" s="16"/>
      <c r="D441" s="16"/>
      <c r="E441" s="16"/>
      <c r="F441" s="191"/>
      <c r="G441" s="54"/>
      <c r="H441" s="17"/>
      <c r="I441" s="146"/>
      <c r="J441" s="18"/>
      <c r="K441" s="100" t="s">
        <v>1067</v>
      </c>
      <c r="L441" s="72">
        <v>200000000</v>
      </c>
      <c r="M441" s="18"/>
      <c r="N441" s="18"/>
      <c r="O441" s="43">
        <f t="shared" si="73"/>
        <v>0</v>
      </c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10"/>
      <c r="BD441" s="10"/>
      <c r="BE441" s="10"/>
    </row>
    <row r="442" spans="1:60" ht="26.25" customHeight="1" x14ac:dyDescent="0.25">
      <c r="A442" s="157"/>
      <c r="B442" s="16"/>
      <c r="C442" s="16"/>
      <c r="D442" s="16"/>
      <c r="E442" s="16"/>
      <c r="F442" s="191"/>
      <c r="G442" s="54"/>
      <c r="H442" s="17"/>
      <c r="I442" s="146"/>
      <c r="J442" s="18"/>
      <c r="K442" s="70" t="s">
        <v>940</v>
      </c>
      <c r="L442" s="72">
        <v>30000000</v>
      </c>
      <c r="M442" s="18"/>
      <c r="N442" s="18"/>
      <c r="O442" s="43">
        <f t="shared" si="73"/>
        <v>0</v>
      </c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10"/>
      <c r="BD442" s="10"/>
      <c r="BE442" s="10"/>
    </row>
    <row r="443" spans="1:60" ht="13.5" customHeight="1" x14ac:dyDescent="0.25">
      <c r="A443" s="157" t="s">
        <v>42</v>
      </c>
      <c r="B443" s="16" t="s">
        <v>34</v>
      </c>
      <c r="C443" s="16" t="s">
        <v>34</v>
      </c>
      <c r="D443" s="16" t="s">
        <v>46</v>
      </c>
      <c r="E443" s="16" t="s">
        <v>257</v>
      </c>
      <c r="F443" s="16"/>
      <c r="G443" s="173"/>
      <c r="H443" s="18"/>
      <c r="I443" s="18" t="s">
        <v>258</v>
      </c>
      <c r="J443" s="18"/>
      <c r="K443" s="67"/>
      <c r="L443" s="67"/>
      <c r="M443" s="18"/>
      <c r="N443" s="18"/>
      <c r="O443" s="43">
        <f t="shared" si="73"/>
        <v>90000000</v>
      </c>
      <c r="P443" s="43">
        <f>+SUM(P444:P446)</f>
        <v>0</v>
      </c>
      <c r="Q443" s="43">
        <f t="shared" ref="Q443:BB443" si="82">+SUM(Q444:Q446)</f>
        <v>0</v>
      </c>
      <c r="R443" s="43">
        <f t="shared" si="82"/>
        <v>0</v>
      </c>
      <c r="S443" s="43">
        <f t="shared" si="82"/>
        <v>0</v>
      </c>
      <c r="T443" s="43">
        <f t="shared" si="82"/>
        <v>0</v>
      </c>
      <c r="U443" s="43">
        <f t="shared" si="82"/>
        <v>0</v>
      </c>
      <c r="V443" s="43">
        <f t="shared" si="82"/>
        <v>0</v>
      </c>
      <c r="W443" s="43">
        <f t="shared" si="82"/>
        <v>0</v>
      </c>
      <c r="X443" s="43">
        <f t="shared" si="82"/>
        <v>0</v>
      </c>
      <c r="Y443" s="43">
        <f t="shared" si="82"/>
        <v>0</v>
      </c>
      <c r="Z443" s="43">
        <f t="shared" si="82"/>
        <v>0</v>
      </c>
      <c r="AA443" s="43">
        <f t="shared" si="82"/>
        <v>0</v>
      </c>
      <c r="AB443" s="43">
        <f t="shared" si="82"/>
        <v>0</v>
      </c>
      <c r="AC443" s="43">
        <f t="shared" si="82"/>
        <v>0</v>
      </c>
      <c r="AD443" s="43">
        <f t="shared" si="82"/>
        <v>0</v>
      </c>
      <c r="AE443" s="43">
        <f t="shared" si="82"/>
        <v>0</v>
      </c>
      <c r="AF443" s="43">
        <f t="shared" si="82"/>
        <v>90000000</v>
      </c>
      <c r="AG443" s="43">
        <f t="shared" si="82"/>
        <v>0</v>
      </c>
      <c r="AH443" s="43">
        <f t="shared" si="82"/>
        <v>0</v>
      </c>
      <c r="AI443" s="43">
        <f t="shared" si="82"/>
        <v>0</v>
      </c>
      <c r="AJ443" s="43">
        <f t="shared" si="82"/>
        <v>0</v>
      </c>
      <c r="AK443" s="43">
        <f t="shared" si="82"/>
        <v>0</v>
      </c>
      <c r="AL443" s="43">
        <f t="shared" si="82"/>
        <v>0</v>
      </c>
      <c r="AM443" s="43">
        <f t="shared" si="82"/>
        <v>0</v>
      </c>
      <c r="AN443" s="43">
        <f t="shared" si="82"/>
        <v>0</v>
      </c>
      <c r="AO443" s="43">
        <f t="shared" si="82"/>
        <v>0</v>
      </c>
      <c r="AP443" s="43">
        <f t="shared" si="82"/>
        <v>0</v>
      </c>
      <c r="AQ443" s="43">
        <f t="shared" si="82"/>
        <v>0</v>
      </c>
      <c r="AR443" s="43">
        <f t="shared" si="82"/>
        <v>0</v>
      </c>
      <c r="AS443" s="43">
        <f t="shared" si="82"/>
        <v>0</v>
      </c>
      <c r="AT443" s="43">
        <f t="shared" si="82"/>
        <v>0</v>
      </c>
      <c r="AU443" s="43">
        <f t="shared" si="82"/>
        <v>0</v>
      </c>
      <c r="AV443" s="43">
        <f t="shared" si="82"/>
        <v>0</v>
      </c>
      <c r="AW443" s="43">
        <f t="shared" si="82"/>
        <v>0</v>
      </c>
      <c r="AX443" s="43">
        <f t="shared" si="82"/>
        <v>0</v>
      </c>
      <c r="AY443" s="43">
        <f t="shared" si="82"/>
        <v>0</v>
      </c>
      <c r="AZ443" s="43">
        <f t="shared" si="82"/>
        <v>0</v>
      </c>
      <c r="BA443" s="43">
        <f t="shared" si="82"/>
        <v>0</v>
      </c>
      <c r="BB443" s="43">
        <f t="shared" si="82"/>
        <v>0</v>
      </c>
      <c r="BC443" s="10"/>
      <c r="BD443" s="10"/>
      <c r="BE443" s="10"/>
    </row>
    <row r="444" spans="1:60" ht="22.5" customHeight="1" x14ac:dyDescent="0.25">
      <c r="A444" s="157" t="s">
        <v>42</v>
      </c>
      <c r="B444" s="16" t="s">
        <v>34</v>
      </c>
      <c r="C444" s="16" t="s">
        <v>34</v>
      </c>
      <c r="D444" s="16" t="s">
        <v>46</v>
      </c>
      <c r="E444" s="16" t="s">
        <v>257</v>
      </c>
      <c r="F444" s="294" t="s">
        <v>1289</v>
      </c>
      <c r="G444" s="54" t="s">
        <v>259</v>
      </c>
      <c r="H444" s="17" t="s">
        <v>260</v>
      </c>
      <c r="I444" s="146" t="s">
        <v>759</v>
      </c>
      <c r="J444" s="155"/>
      <c r="K444" s="199"/>
      <c r="L444" s="181"/>
      <c r="M444" s="62" t="s">
        <v>907</v>
      </c>
      <c r="N444" s="59">
        <v>90000000</v>
      </c>
      <c r="O444" s="43">
        <f t="shared" si="73"/>
        <v>90000000</v>
      </c>
      <c r="P444" s="44">
        <v>0</v>
      </c>
      <c r="Q444" s="44">
        <v>0</v>
      </c>
      <c r="R444" s="44"/>
      <c r="S444" s="44">
        <v>0</v>
      </c>
      <c r="T444" s="44">
        <v>0</v>
      </c>
      <c r="U444" s="44">
        <v>0</v>
      </c>
      <c r="V444" s="44">
        <v>0</v>
      </c>
      <c r="W444" s="44">
        <v>0</v>
      </c>
      <c r="X444" s="44">
        <v>0</v>
      </c>
      <c r="Y444" s="44"/>
      <c r="Z444" s="44">
        <v>0</v>
      </c>
      <c r="AA444" s="44"/>
      <c r="AB444" s="44">
        <v>0</v>
      </c>
      <c r="AC444" s="44">
        <v>0</v>
      </c>
      <c r="AD444" s="44">
        <v>0</v>
      </c>
      <c r="AE444" s="44"/>
      <c r="AF444" s="44">
        <v>90000000</v>
      </c>
      <c r="AG444" s="44">
        <v>0</v>
      </c>
      <c r="AH444" s="44">
        <v>0</v>
      </c>
      <c r="AI444" s="44">
        <v>0</v>
      </c>
      <c r="AJ444" s="44">
        <v>0</v>
      </c>
      <c r="AK444" s="44">
        <v>0</v>
      </c>
      <c r="AL444" s="44">
        <v>0</v>
      </c>
      <c r="AM444" s="44">
        <v>0</v>
      </c>
      <c r="AN444" s="44">
        <v>0</v>
      </c>
      <c r="AO444" s="44">
        <v>0</v>
      </c>
      <c r="AP444" s="44">
        <v>0</v>
      </c>
      <c r="AQ444" s="44">
        <v>0</v>
      </c>
      <c r="AR444" s="44">
        <v>0</v>
      </c>
      <c r="AS444" s="44">
        <v>0</v>
      </c>
      <c r="AT444" s="44">
        <v>0</v>
      </c>
      <c r="AU444" s="44">
        <v>0</v>
      </c>
      <c r="AV444" s="44"/>
      <c r="AW444" s="44"/>
      <c r="AX444" s="44">
        <v>0</v>
      </c>
      <c r="AY444" s="44"/>
      <c r="AZ444" s="44">
        <v>0</v>
      </c>
      <c r="BA444" s="44"/>
      <c r="BB444" s="41"/>
      <c r="BH444" s="129">
        <f>+N444-O444</f>
        <v>0</v>
      </c>
    </row>
    <row r="445" spans="1:60" ht="22.5" customHeight="1" x14ac:dyDescent="0.25">
      <c r="A445" s="157"/>
      <c r="B445" s="16"/>
      <c r="C445" s="16"/>
      <c r="D445" s="16"/>
      <c r="E445" s="16"/>
      <c r="F445" s="194"/>
      <c r="G445" s="54" t="s">
        <v>261</v>
      </c>
      <c r="H445" s="17" t="s">
        <v>262</v>
      </c>
      <c r="I445" s="146"/>
      <c r="J445" s="18"/>
      <c r="K445" s="67"/>
      <c r="L445" s="189"/>
      <c r="M445" s="62" t="s">
        <v>907</v>
      </c>
      <c r="N445" s="62"/>
      <c r="O445" s="43">
        <f t="shared" si="73"/>
        <v>0</v>
      </c>
      <c r="P445" s="44">
        <v>0</v>
      </c>
      <c r="Q445" s="44">
        <v>0</v>
      </c>
      <c r="R445" s="44"/>
      <c r="S445" s="44">
        <v>0</v>
      </c>
      <c r="T445" s="44">
        <v>0</v>
      </c>
      <c r="U445" s="44">
        <v>0</v>
      </c>
      <c r="V445" s="44">
        <v>0</v>
      </c>
      <c r="W445" s="44">
        <v>0</v>
      </c>
      <c r="X445" s="44">
        <v>0</v>
      </c>
      <c r="Y445" s="44"/>
      <c r="Z445" s="44">
        <v>0</v>
      </c>
      <c r="AA445" s="44"/>
      <c r="AB445" s="44">
        <v>0</v>
      </c>
      <c r="AC445" s="44">
        <v>0</v>
      </c>
      <c r="AD445" s="44">
        <v>0</v>
      </c>
      <c r="AE445" s="44"/>
      <c r="AF445" s="44">
        <v>0</v>
      </c>
      <c r="AG445" s="44">
        <v>0</v>
      </c>
      <c r="AH445" s="44">
        <v>0</v>
      </c>
      <c r="AI445" s="44">
        <v>0</v>
      </c>
      <c r="AJ445" s="44">
        <v>0</v>
      </c>
      <c r="AK445" s="44">
        <v>0</v>
      </c>
      <c r="AL445" s="44">
        <v>0</v>
      </c>
      <c r="AM445" s="44">
        <v>0</v>
      </c>
      <c r="AN445" s="44">
        <v>0</v>
      </c>
      <c r="AO445" s="44">
        <v>0</v>
      </c>
      <c r="AP445" s="44">
        <v>0</v>
      </c>
      <c r="AQ445" s="44">
        <v>0</v>
      </c>
      <c r="AR445" s="44">
        <v>0</v>
      </c>
      <c r="AS445" s="44">
        <v>0</v>
      </c>
      <c r="AT445" s="44">
        <v>0</v>
      </c>
      <c r="AU445" s="44">
        <v>0</v>
      </c>
      <c r="AV445" s="44"/>
      <c r="AW445" s="44"/>
      <c r="AX445" s="44">
        <v>0</v>
      </c>
      <c r="AY445" s="44"/>
      <c r="AZ445" s="44">
        <v>0</v>
      </c>
      <c r="BA445" s="44"/>
      <c r="BB445" s="41"/>
    </row>
    <row r="446" spans="1:60" ht="33.75" customHeight="1" x14ac:dyDescent="0.25">
      <c r="A446" s="157"/>
      <c r="B446" s="16"/>
      <c r="C446" s="16"/>
      <c r="D446" s="16"/>
      <c r="E446" s="16"/>
      <c r="F446" s="194"/>
      <c r="G446" s="54" t="s">
        <v>263</v>
      </c>
      <c r="H446" s="17" t="s">
        <v>264</v>
      </c>
      <c r="I446" s="146"/>
      <c r="J446" s="18"/>
      <c r="K446" s="67"/>
      <c r="L446" s="189"/>
      <c r="M446" s="62" t="s">
        <v>907</v>
      </c>
      <c r="N446" s="62"/>
      <c r="O446" s="43">
        <f t="shared" si="73"/>
        <v>0</v>
      </c>
      <c r="P446" s="44">
        <v>0</v>
      </c>
      <c r="Q446" s="44">
        <v>0</v>
      </c>
      <c r="R446" s="44"/>
      <c r="S446" s="44">
        <v>0</v>
      </c>
      <c r="T446" s="44">
        <v>0</v>
      </c>
      <c r="U446" s="44">
        <v>0</v>
      </c>
      <c r="V446" s="44">
        <v>0</v>
      </c>
      <c r="W446" s="44">
        <v>0</v>
      </c>
      <c r="X446" s="44">
        <v>0</v>
      </c>
      <c r="Y446" s="44"/>
      <c r="Z446" s="44">
        <v>0</v>
      </c>
      <c r="AA446" s="44"/>
      <c r="AB446" s="44">
        <v>0</v>
      </c>
      <c r="AC446" s="44">
        <v>0</v>
      </c>
      <c r="AD446" s="44">
        <v>0</v>
      </c>
      <c r="AE446" s="44"/>
      <c r="AF446" s="44">
        <v>0</v>
      </c>
      <c r="AG446" s="44">
        <v>0</v>
      </c>
      <c r="AH446" s="44">
        <v>0</v>
      </c>
      <c r="AI446" s="44">
        <v>0</v>
      </c>
      <c r="AJ446" s="44">
        <v>0</v>
      </c>
      <c r="AK446" s="44">
        <v>0</v>
      </c>
      <c r="AL446" s="44">
        <v>0</v>
      </c>
      <c r="AM446" s="44">
        <v>0</v>
      </c>
      <c r="AN446" s="44">
        <v>0</v>
      </c>
      <c r="AO446" s="44">
        <v>0</v>
      </c>
      <c r="AP446" s="44">
        <v>0</v>
      </c>
      <c r="AQ446" s="44">
        <v>0</v>
      </c>
      <c r="AR446" s="44">
        <v>0</v>
      </c>
      <c r="AS446" s="44">
        <v>0</v>
      </c>
      <c r="AT446" s="44">
        <v>0</v>
      </c>
      <c r="AU446" s="44">
        <v>0</v>
      </c>
      <c r="AV446" s="44"/>
      <c r="AW446" s="44"/>
      <c r="AX446" s="44">
        <v>0</v>
      </c>
      <c r="AY446" s="44"/>
      <c r="AZ446" s="44">
        <v>0</v>
      </c>
      <c r="BA446" s="44"/>
      <c r="BB446" s="41"/>
    </row>
    <row r="447" spans="1:60" ht="26.25" customHeight="1" x14ac:dyDescent="0.25">
      <c r="A447" s="157"/>
      <c r="B447" s="16"/>
      <c r="C447" s="16"/>
      <c r="D447" s="16"/>
      <c r="E447" s="16"/>
      <c r="F447" s="194"/>
      <c r="G447" s="54"/>
      <c r="H447" s="17"/>
      <c r="I447" s="146"/>
      <c r="J447" s="18"/>
      <c r="K447" s="70" t="s">
        <v>940</v>
      </c>
      <c r="L447" s="72">
        <v>90000000</v>
      </c>
      <c r="M447" s="62"/>
      <c r="N447" s="62"/>
      <c r="O447" s="43">
        <f t="shared" si="73"/>
        <v>0</v>
      </c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1"/>
    </row>
    <row r="448" spans="1:60" ht="13.5" customHeight="1" x14ac:dyDescent="0.25">
      <c r="A448" s="157" t="s">
        <v>42</v>
      </c>
      <c r="B448" s="16" t="s">
        <v>34</v>
      </c>
      <c r="C448" s="16" t="s">
        <v>34</v>
      </c>
      <c r="D448" s="16" t="s">
        <v>54</v>
      </c>
      <c r="E448" s="155"/>
      <c r="F448" s="155"/>
      <c r="G448" s="173"/>
      <c r="H448" s="18"/>
      <c r="I448" s="18" t="s">
        <v>55</v>
      </c>
      <c r="J448" s="18"/>
      <c r="K448" s="67"/>
      <c r="L448" s="67"/>
      <c r="M448" s="18"/>
      <c r="N448" s="18"/>
      <c r="O448" s="43">
        <f t="shared" si="73"/>
        <v>372523592.61000001</v>
      </c>
      <c r="P448" s="43">
        <f>+P449+P453+P458</f>
        <v>300000000</v>
      </c>
      <c r="Q448" s="43">
        <f t="shared" ref="Q448:BB448" si="83">+Q449+Q453+Q458</f>
        <v>0</v>
      </c>
      <c r="R448" s="43">
        <f t="shared" si="83"/>
        <v>0</v>
      </c>
      <c r="S448" s="43">
        <f t="shared" si="83"/>
        <v>0</v>
      </c>
      <c r="T448" s="43">
        <f t="shared" si="83"/>
        <v>0</v>
      </c>
      <c r="U448" s="43">
        <f t="shared" si="83"/>
        <v>0</v>
      </c>
      <c r="V448" s="43">
        <f t="shared" si="83"/>
        <v>0</v>
      </c>
      <c r="W448" s="43">
        <f t="shared" si="83"/>
        <v>0</v>
      </c>
      <c r="X448" s="43">
        <f t="shared" si="83"/>
        <v>0</v>
      </c>
      <c r="Y448" s="43">
        <f t="shared" si="83"/>
        <v>0</v>
      </c>
      <c r="Z448" s="43">
        <f t="shared" si="83"/>
        <v>0</v>
      </c>
      <c r="AA448" s="43">
        <f t="shared" si="83"/>
        <v>0</v>
      </c>
      <c r="AB448" s="43">
        <f t="shared" si="83"/>
        <v>0</v>
      </c>
      <c r="AC448" s="43">
        <f t="shared" si="83"/>
        <v>0</v>
      </c>
      <c r="AD448" s="43">
        <f t="shared" si="83"/>
        <v>72523592.609999999</v>
      </c>
      <c r="AE448" s="43">
        <f t="shared" si="83"/>
        <v>0</v>
      </c>
      <c r="AF448" s="43">
        <f t="shared" si="83"/>
        <v>0</v>
      </c>
      <c r="AG448" s="43">
        <f t="shared" si="83"/>
        <v>0</v>
      </c>
      <c r="AH448" s="43">
        <f t="shared" si="83"/>
        <v>0</v>
      </c>
      <c r="AI448" s="43">
        <f t="shared" si="83"/>
        <v>0</v>
      </c>
      <c r="AJ448" s="43">
        <f t="shared" si="83"/>
        <v>0</v>
      </c>
      <c r="AK448" s="43">
        <f t="shared" si="83"/>
        <v>0</v>
      </c>
      <c r="AL448" s="43">
        <f t="shared" si="83"/>
        <v>0</v>
      </c>
      <c r="AM448" s="43">
        <f t="shared" si="83"/>
        <v>0</v>
      </c>
      <c r="AN448" s="43">
        <f t="shared" si="83"/>
        <v>0</v>
      </c>
      <c r="AO448" s="43">
        <f t="shared" si="83"/>
        <v>0</v>
      </c>
      <c r="AP448" s="43">
        <f t="shared" si="83"/>
        <v>0</v>
      </c>
      <c r="AQ448" s="43">
        <f t="shared" si="83"/>
        <v>0</v>
      </c>
      <c r="AR448" s="43">
        <f t="shared" si="83"/>
        <v>0</v>
      </c>
      <c r="AS448" s="43">
        <f t="shared" si="83"/>
        <v>0</v>
      </c>
      <c r="AT448" s="43">
        <f t="shared" si="83"/>
        <v>0</v>
      </c>
      <c r="AU448" s="43">
        <f t="shared" si="83"/>
        <v>0</v>
      </c>
      <c r="AV448" s="43">
        <f t="shared" si="83"/>
        <v>0</v>
      </c>
      <c r="AW448" s="43">
        <f t="shared" si="83"/>
        <v>0</v>
      </c>
      <c r="AX448" s="43">
        <f t="shared" si="83"/>
        <v>0</v>
      </c>
      <c r="AY448" s="43">
        <f t="shared" si="83"/>
        <v>0</v>
      </c>
      <c r="AZ448" s="43">
        <f t="shared" si="83"/>
        <v>0</v>
      </c>
      <c r="BA448" s="43">
        <f t="shared" si="83"/>
        <v>0</v>
      </c>
      <c r="BB448" s="43">
        <f t="shared" si="83"/>
        <v>0</v>
      </c>
      <c r="BC448" s="83">
        <v>0</v>
      </c>
      <c r="BD448" s="43">
        <f>+SUM(BD449,BD453,BD458,)</f>
        <v>0</v>
      </c>
      <c r="BE448" s="43">
        <f>+SUM(BE449,BE453,BE458,)</f>
        <v>0</v>
      </c>
      <c r="BF448" s="43">
        <f>+SUM(BF449,BF453,BF458,)</f>
        <v>0</v>
      </c>
    </row>
    <row r="449" spans="1:60" ht="13.5" customHeight="1" x14ac:dyDescent="0.25">
      <c r="A449" s="157" t="s">
        <v>42</v>
      </c>
      <c r="B449" s="16" t="s">
        <v>34</v>
      </c>
      <c r="C449" s="16" t="s">
        <v>34</v>
      </c>
      <c r="D449" s="16" t="s">
        <v>54</v>
      </c>
      <c r="E449" s="16" t="s">
        <v>70</v>
      </c>
      <c r="F449" s="16"/>
      <c r="G449" s="173"/>
      <c r="H449" s="18"/>
      <c r="I449" s="18" t="s">
        <v>71</v>
      </c>
      <c r="J449" s="18"/>
      <c r="K449" s="67"/>
      <c r="L449" s="67"/>
      <c r="M449" s="18"/>
      <c r="N449" s="18"/>
      <c r="O449" s="43">
        <f t="shared" si="73"/>
        <v>50000000</v>
      </c>
      <c r="P449" s="43">
        <f>+SUM(P450:P451)</f>
        <v>50000000</v>
      </c>
      <c r="Q449" s="43">
        <f t="shared" ref="Q449:BB449" si="84">+SUM(Q450:Q451)</f>
        <v>0</v>
      </c>
      <c r="R449" s="43">
        <f t="shared" si="84"/>
        <v>0</v>
      </c>
      <c r="S449" s="43">
        <f t="shared" si="84"/>
        <v>0</v>
      </c>
      <c r="T449" s="43">
        <f t="shared" si="84"/>
        <v>0</v>
      </c>
      <c r="U449" s="43">
        <f t="shared" si="84"/>
        <v>0</v>
      </c>
      <c r="V449" s="43">
        <f t="shared" si="84"/>
        <v>0</v>
      </c>
      <c r="W449" s="43">
        <f t="shared" si="84"/>
        <v>0</v>
      </c>
      <c r="X449" s="43">
        <f t="shared" si="84"/>
        <v>0</v>
      </c>
      <c r="Y449" s="43">
        <f t="shared" si="84"/>
        <v>0</v>
      </c>
      <c r="Z449" s="43">
        <f t="shared" si="84"/>
        <v>0</v>
      </c>
      <c r="AA449" s="43">
        <f t="shared" si="84"/>
        <v>0</v>
      </c>
      <c r="AB449" s="43">
        <f t="shared" si="84"/>
        <v>0</v>
      </c>
      <c r="AC449" s="43">
        <f t="shared" si="84"/>
        <v>0</v>
      </c>
      <c r="AD449" s="43">
        <f t="shared" si="84"/>
        <v>0</v>
      </c>
      <c r="AE449" s="43">
        <f t="shared" si="84"/>
        <v>0</v>
      </c>
      <c r="AF449" s="43">
        <f t="shared" si="84"/>
        <v>0</v>
      </c>
      <c r="AG449" s="43">
        <f t="shared" si="84"/>
        <v>0</v>
      </c>
      <c r="AH449" s="43">
        <f t="shared" si="84"/>
        <v>0</v>
      </c>
      <c r="AI449" s="43">
        <f t="shared" si="84"/>
        <v>0</v>
      </c>
      <c r="AJ449" s="43">
        <f t="shared" si="84"/>
        <v>0</v>
      </c>
      <c r="AK449" s="43">
        <f t="shared" si="84"/>
        <v>0</v>
      </c>
      <c r="AL449" s="43">
        <f t="shared" si="84"/>
        <v>0</v>
      </c>
      <c r="AM449" s="43">
        <f t="shared" si="84"/>
        <v>0</v>
      </c>
      <c r="AN449" s="43">
        <f t="shared" si="84"/>
        <v>0</v>
      </c>
      <c r="AO449" s="43">
        <f t="shared" si="84"/>
        <v>0</v>
      </c>
      <c r="AP449" s="43">
        <f t="shared" si="84"/>
        <v>0</v>
      </c>
      <c r="AQ449" s="43">
        <f t="shared" si="84"/>
        <v>0</v>
      </c>
      <c r="AR449" s="43">
        <f t="shared" si="84"/>
        <v>0</v>
      </c>
      <c r="AS449" s="43">
        <f t="shared" si="84"/>
        <v>0</v>
      </c>
      <c r="AT449" s="43">
        <f t="shared" si="84"/>
        <v>0</v>
      </c>
      <c r="AU449" s="43">
        <f t="shared" si="84"/>
        <v>0</v>
      </c>
      <c r="AV449" s="43">
        <f t="shared" si="84"/>
        <v>0</v>
      </c>
      <c r="AW449" s="43">
        <f t="shared" si="84"/>
        <v>0</v>
      </c>
      <c r="AX449" s="43">
        <f t="shared" si="84"/>
        <v>0</v>
      </c>
      <c r="AY449" s="43">
        <f t="shared" si="84"/>
        <v>0</v>
      </c>
      <c r="AZ449" s="43">
        <f t="shared" si="84"/>
        <v>0</v>
      </c>
      <c r="BA449" s="43">
        <f t="shared" si="84"/>
        <v>0</v>
      </c>
      <c r="BB449" s="43">
        <f t="shared" si="84"/>
        <v>0</v>
      </c>
    </row>
    <row r="450" spans="1:60" ht="45" customHeight="1" x14ac:dyDescent="0.25">
      <c r="A450" s="157" t="s">
        <v>42</v>
      </c>
      <c r="B450" s="16" t="s">
        <v>34</v>
      </c>
      <c r="C450" s="16" t="s">
        <v>34</v>
      </c>
      <c r="D450" s="16" t="s">
        <v>54</v>
      </c>
      <c r="E450" s="16" t="s">
        <v>70</v>
      </c>
      <c r="F450" s="294" t="s">
        <v>1290</v>
      </c>
      <c r="G450" s="54" t="s">
        <v>265</v>
      </c>
      <c r="H450" s="17" t="s">
        <v>266</v>
      </c>
      <c r="I450" s="146" t="s">
        <v>677</v>
      </c>
      <c r="J450" s="18"/>
      <c r="K450" s="67"/>
      <c r="L450" s="189"/>
      <c r="M450" s="62" t="s">
        <v>907</v>
      </c>
      <c r="N450" s="59">
        <v>50000000</v>
      </c>
      <c r="O450" s="43">
        <f t="shared" si="73"/>
        <v>50000000</v>
      </c>
      <c r="P450" s="44">
        <v>50000000</v>
      </c>
      <c r="Q450" s="44">
        <v>0</v>
      </c>
      <c r="R450" s="44"/>
      <c r="S450" s="44">
        <v>0</v>
      </c>
      <c r="T450" s="44">
        <v>0</v>
      </c>
      <c r="U450" s="44">
        <v>0</v>
      </c>
      <c r="V450" s="44">
        <v>0</v>
      </c>
      <c r="W450" s="44">
        <v>0</v>
      </c>
      <c r="X450" s="44">
        <v>0</v>
      </c>
      <c r="Y450" s="44"/>
      <c r="Z450" s="44">
        <v>0</v>
      </c>
      <c r="AA450" s="44"/>
      <c r="AB450" s="44">
        <v>0</v>
      </c>
      <c r="AC450" s="44">
        <v>0</v>
      </c>
      <c r="AD450" s="44">
        <v>0</v>
      </c>
      <c r="AE450" s="44"/>
      <c r="AF450" s="44">
        <v>0</v>
      </c>
      <c r="AG450" s="44">
        <v>0</v>
      </c>
      <c r="AH450" s="44">
        <v>0</v>
      </c>
      <c r="AI450" s="44">
        <v>0</v>
      </c>
      <c r="AJ450" s="44">
        <v>0</v>
      </c>
      <c r="AK450" s="44">
        <v>0</v>
      </c>
      <c r="AL450" s="44">
        <v>0</v>
      </c>
      <c r="AM450" s="44">
        <v>0</v>
      </c>
      <c r="AN450" s="44">
        <v>0</v>
      </c>
      <c r="AO450" s="44">
        <v>0</v>
      </c>
      <c r="AP450" s="44">
        <v>0</v>
      </c>
      <c r="AQ450" s="44">
        <v>0</v>
      </c>
      <c r="AR450" s="44">
        <v>0</v>
      </c>
      <c r="AS450" s="44">
        <v>0</v>
      </c>
      <c r="AT450" s="44">
        <v>0</v>
      </c>
      <c r="AU450" s="44">
        <v>0</v>
      </c>
      <c r="AV450" s="44"/>
      <c r="AW450" s="44"/>
      <c r="AX450" s="44">
        <v>0</v>
      </c>
      <c r="AY450" s="44"/>
      <c r="AZ450" s="44">
        <v>0</v>
      </c>
      <c r="BA450" s="44"/>
      <c r="BB450" s="41"/>
      <c r="BH450" s="129">
        <f>+N450-O450</f>
        <v>0</v>
      </c>
    </row>
    <row r="451" spans="1:60" ht="33.75" customHeight="1" x14ac:dyDescent="0.25">
      <c r="A451" s="157"/>
      <c r="B451" s="16"/>
      <c r="C451" s="16"/>
      <c r="D451" s="16"/>
      <c r="E451" s="16"/>
      <c r="F451" s="191"/>
      <c r="G451" s="54" t="s">
        <v>267</v>
      </c>
      <c r="H451" s="17" t="s">
        <v>268</v>
      </c>
      <c r="I451" s="146"/>
      <c r="J451" s="18"/>
      <c r="K451" s="67"/>
      <c r="L451" s="189"/>
      <c r="M451" s="62" t="s">
        <v>907</v>
      </c>
      <c r="N451" s="62"/>
      <c r="O451" s="43">
        <f t="shared" si="73"/>
        <v>0</v>
      </c>
      <c r="P451" s="44">
        <v>0</v>
      </c>
      <c r="Q451" s="44">
        <v>0</v>
      </c>
      <c r="R451" s="44"/>
      <c r="S451" s="44">
        <v>0</v>
      </c>
      <c r="T451" s="44">
        <v>0</v>
      </c>
      <c r="U451" s="44">
        <v>0</v>
      </c>
      <c r="V451" s="44">
        <v>0</v>
      </c>
      <c r="W451" s="44">
        <v>0</v>
      </c>
      <c r="X451" s="44">
        <v>0</v>
      </c>
      <c r="Y451" s="44"/>
      <c r="Z451" s="44">
        <v>0</v>
      </c>
      <c r="AA451" s="44"/>
      <c r="AB451" s="44">
        <v>0</v>
      </c>
      <c r="AC451" s="44">
        <v>0</v>
      </c>
      <c r="AD451" s="44">
        <v>0</v>
      </c>
      <c r="AE451" s="44"/>
      <c r="AF451" s="44">
        <v>0</v>
      </c>
      <c r="AG451" s="44">
        <v>0</v>
      </c>
      <c r="AH451" s="44">
        <v>0</v>
      </c>
      <c r="AI451" s="44">
        <v>0</v>
      </c>
      <c r="AJ451" s="44">
        <v>0</v>
      </c>
      <c r="AK451" s="44">
        <v>0</v>
      </c>
      <c r="AL451" s="44">
        <v>0</v>
      </c>
      <c r="AM451" s="44">
        <v>0</v>
      </c>
      <c r="AN451" s="44">
        <v>0</v>
      </c>
      <c r="AO451" s="44">
        <v>0</v>
      </c>
      <c r="AP451" s="44">
        <v>0</v>
      </c>
      <c r="AQ451" s="44">
        <v>0</v>
      </c>
      <c r="AR451" s="44">
        <v>0</v>
      </c>
      <c r="AS451" s="44">
        <v>0</v>
      </c>
      <c r="AT451" s="44">
        <v>0</v>
      </c>
      <c r="AU451" s="44">
        <v>0</v>
      </c>
      <c r="AV451" s="44"/>
      <c r="AW451" s="44"/>
      <c r="AX451" s="44">
        <v>0</v>
      </c>
      <c r="AY451" s="44"/>
      <c r="AZ451" s="44">
        <v>0</v>
      </c>
      <c r="BA451" s="44"/>
      <c r="BB451" s="41"/>
    </row>
    <row r="452" spans="1:60" ht="51.75" customHeight="1" x14ac:dyDescent="0.25">
      <c r="A452" s="157"/>
      <c r="B452" s="16"/>
      <c r="C452" s="16"/>
      <c r="D452" s="16"/>
      <c r="E452" s="16"/>
      <c r="F452" s="191"/>
      <c r="G452" s="54"/>
      <c r="H452" s="17"/>
      <c r="I452" s="146"/>
      <c r="J452" s="18"/>
      <c r="K452" s="100" t="s">
        <v>1067</v>
      </c>
      <c r="L452" s="72">
        <v>50000000</v>
      </c>
      <c r="M452" s="62"/>
      <c r="N452" s="62"/>
      <c r="O452" s="43">
        <f t="shared" si="73"/>
        <v>0</v>
      </c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1"/>
    </row>
    <row r="453" spans="1:60" ht="13.5" customHeight="1" x14ac:dyDescent="0.25">
      <c r="A453" s="157" t="s">
        <v>42</v>
      </c>
      <c r="B453" s="158" t="s">
        <v>34</v>
      </c>
      <c r="C453" s="158" t="s">
        <v>34</v>
      </c>
      <c r="D453" s="155">
        <v>10</v>
      </c>
      <c r="E453" s="16" t="s">
        <v>80</v>
      </c>
      <c r="F453" s="16"/>
      <c r="G453" s="176"/>
      <c r="H453" s="18"/>
      <c r="I453" s="18" t="s">
        <v>81</v>
      </c>
      <c r="J453" s="18"/>
      <c r="K453" s="67"/>
      <c r="L453" s="67"/>
      <c r="M453" s="18"/>
      <c r="N453" s="18"/>
      <c r="O453" s="43">
        <f t="shared" si="73"/>
        <v>322523592.61000001</v>
      </c>
      <c r="P453" s="135">
        <f>+P454+P456</f>
        <v>250000000</v>
      </c>
      <c r="Q453" s="135">
        <f t="shared" ref="Q453:BB453" si="85">+Q454+Q456</f>
        <v>0</v>
      </c>
      <c r="R453" s="135">
        <f t="shared" si="85"/>
        <v>0</v>
      </c>
      <c r="S453" s="135">
        <f t="shared" si="85"/>
        <v>0</v>
      </c>
      <c r="T453" s="135">
        <f t="shared" si="85"/>
        <v>0</v>
      </c>
      <c r="U453" s="135">
        <f t="shared" si="85"/>
        <v>0</v>
      </c>
      <c r="V453" s="135">
        <f t="shared" si="85"/>
        <v>0</v>
      </c>
      <c r="W453" s="135">
        <f t="shared" si="85"/>
        <v>0</v>
      </c>
      <c r="X453" s="135">
        <f t="shared" si="85"/>
        <v>0</v>
      </c>
      <c r="Y453" s="135">
        <f t="shared" si="85"/>
        <v>0</v>
      </c>
      <c r="Z453" s="135">
        <f t="shared" si="85"/>
        <v>0</v>
      </c>
      <c r="AA453" s="135">
        <f t="shared" si="85"/>
        <v>0</v>
      </c>
      <c r="AB453" s="135">
        <f t="shared" si="85"/>
        <v>0</v>
      </c>
      <c r="AC453" s="135">
        <f t="shared" si="85"/>
        <v>0</v>
      </c>
      <c r="AD453" s="135">
        <f t="shared" si="85"/>
        <v>72523592.609999999</v>
      </c>
      <c r="AE453" s="135">
        <f t="shared" si="85"/>
        <v>0</v>
      </c>
      <c r="AF453" s="135">
        <f t="shared" si="85"/>
        <v>0</v>
      </c>
      <c r="AG453" s="135">
        <f t="shared" si="85"/>
        <v>0</v>
      </c>
      <c r="AH453" s="135">
        <f t="shared" si="85"/>
        <v>0</v>
      </c>
      <c r="AI453" s="135">
        <f t="shared" si="85"/>
        <v>0</v>
      </c>
      <c r="AJ453" s="135">
        <f t="shared" si="85"/>
        <v>0</v>
      </c>
      <c r="AK453" s="135">
        <f t="shared" si="85"/>
        <v>0</v>
      </c>
      <c r="AL453" s="135">
        <f t="shared" si="85"/>
        <v>0</v>
      </c>
      <c r="AM453" s="135">
        <f t="shared" si="85"/>
        <v>0</v>
      </c>
      <c r="AN453" s="135">
        <f t="shared" si="85"/>
        <v>0</v>
      </c>
      <c r="AO453" s="135">
        <f t="shared" si="85"/>
        <v>0</v>
      </c>
      <c r="AP453" s="135">
        <f t="shared" si="85"/>
        <v>0</v>
      </c>
      <c r="AQ453" s="135">
        <f t="shared" si="85"/>
        <v>0</v>
      </c>
      <c r="AR453" s="135">
        <f t="shared" si="85"/>
        <v>0</v>
      </c>
      <c r="AS453" s="135">
        <f t="shared" si="85"/>
        <v>0</v>
      </c>
      <c r="AT453" s="135">
        <f t="shared" si="85"/>
        <v>0</v>
      </c>
      <c r="AU453" s="135">
        <f t="shared" si="85"/>
        <v>0</v>
      </c>
      <c r="AV453" s="135">
        <f t="shared" si="85"/>
        <v>0</v>
      </c>
      <c r="AW453" s="135">
        <f t="shared" si="85"/>
        <v>0</v>
      </c>
      <c r="AX453" s="135">
        <f t="shared" si="85"/>
        <v>0</v>
      </c>
      <c r="AY453" s="135">
        <f t="shared" si="85"/>
        <v>0</v>
      </c>
      <c r="AZ453" s="135">
        <f t="shared" si="85"/>
        <v>0</v>
      </c>
      <c r="BA453" s="135">
        <f t="shared" si="85"/>
        <v>0</v>
      </c>
      <c r="BB453" s="135">
        <f t="shared" si="85"/>
        <v>0</v>
      </c>
    </row>
    <row r="454" spans="1:60" ht="33.75" customHeight="1" x14ac:dyDescent="0.25">
      <c r="A454" s="157" t="s">
        <v>42</v>
      </c>
      <c r="B454" s="158" t="s">
        <v>34</v>
      </c>
      <c r="C454" s="158" t="s">
        <v>34</v>
      </c>
      <c r="D454" s="155">
        <v>10</v>
      </c>
      <c r="E454" s="155">
        <v>40</v>
      </c>
      <c r="F454" s="295">
        <v>4447</v>
      </c>
      <c r="G454" s="54" t="s">
        <v>269</v>
      </c>
      <c r="H454" s="17" t="s">
        <v>270</v>
      </c>
      <c r="I454" s="146" t="s">
        <v>270</v>
      </c>
      <c r="J454" s="155"/>
      <c r="K454" s="199"/>
      <c r="L454" s="199"/>
      <c r="M454" s="18" t="s">
        <v>907</v>
      </c>
      <c r="N454" s="59">
        <v>72523592.609999999</v>
      </c>
      <c r="O454" s="43">
        <f t="shared" si="73"/>
        <v>72523592.609999999</v>
      </c>
      <c r="P454" s="44">
        <v>0</v>
      </c>
      <c r="Q454" s="44">
        <v>0</v>
      </c>
      <c r="R454" s="44"/>
      <c r="S454" s="44">
        <v>0</v>
      </c>
      <c r="T454" s="44">
        <v>0</v>
      </c>
      <c r="U454" s="44">
        <v>0</v>
      </c>
      <c r="V454" s="44">
        <v>0</v>
      </c>
      <c r="W454" s="44">
        <v>0</v>
      </c>
      <c r="X454" s="44">
        <v>0</v>
      </c>
      <c r="Y454" s="44"/>
      <c r="Z454" s="44">
        <v>0</v>
      </c>
      <c r="AA454" s="44"/>
      <c r="AB454" s="44">
        <v>0</v>
      </c>
      <c r="AC454" s="44">
        <v>0</v>
      </c>
      <c r="AD454" s="44">
        <v>72523592.609999999</v>
      </c>
      <c r="AE454" s="44"/>
      <c r="AF454" s="44">
        <v>0</v>
      </c>
      <c r="AG454" s="44">
        <v>0</v>
      </c>
      <c r="AH454" s="44">
        <v>0</v>
      </c>
      <c r="AI454" s="44">
        <v>0</v>
      </c>
      <c r="AJ454" s="44">
        <v>0</v>
      </c>
      <c r="AK454" s="44">
        <v>0</v>
      </c>
      <c r="AL454" s="44">
        <v>0</v>
      </c>
      <c r="AM454" s="44">
        <v>0</v>
      </c>
      <c r="AN454" s="44">
        <v>0</v>
      </c>
      <c r="AO454" s="44">
        <v>0</v>
      </c>
      <c r="AP454" s="44">
        <v>0</v>
      </c>
      <c r="AQ454" s="44">
        <v>0</v>
      </c>
      <c r="AR454" s="44">
        <v>0</v>
      </c>
      <c r="AS454" s="44">
        <v>0</v>
      </c>
      <c r="AT454" s="44">
        <v>0</v>
      </c>
      <c r="AU454" s="44">
        <v>0</v>
      </c>
      <c r="AV454" s="44"/>
      <c r="AW454" s="44"/>
      <c r="AX454" s="44">
        <v>0</v>
      </c>
      <c r="AY454" s="44"/>
      <c r="AZ454" s="44">
        <v>0</v>
      </c>
      <c r="BA454" s="44"/>
      <c r="BB454" s="41"/>
      <c r="BC454" s="9" t="s">
        <v>1061</v>
      </c>
      <c r="BH454" s="129">
        <f>+N454-O454</f>
        <v>0</v>
      </c>
    </row>
    <row r="455" spans="1:60" ht="39" customHeight="1" x14ac:dyDescent="0.25">
      <c r="A455" s="157"/>
      <c r="B455" s="158"/>
      <c r="C455" s="158"/>
      <c r="D455" s="155"/>
      <c r="E455" s="155"/>
      <c r="F455" s="155"/>
      <c r="G455" s="54"/>
      <c r="H455" s="17"/>
      <c r="I455" s="146"/>
      <c r="J455" s="155"/>
      <c r="K455" s="73" t="s">
        <v>942</v>
      </c>
      <c r="L455" s="181">
        <v>72523592.609999999</v>
      </c>
      <c r="M455" s="18"/>
      <c r="N455" s="18"/>
      <c r="O455" s="43">
        <f t="shared" si="73"/>
        <v>0</v>
      </c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1"/>
    </row>
    <row r="456" spans="1:60" ht="56.25" customHeight="1" x14ac:dyDescent="0.25">
      <c r="A456" s="157" t="s">
        <v>42</v>
      </c>
      <c r="B456" s="158" t="s">
        <v>34</v>
      </c>
      <c r="C456" s="158" t="s">
        <v>34</v>
      </c>
      <c r="D456" s="155">
        <v>10</v>
      </c>
      <c r="E456" s="155">
        <v>40</v>
      </c>
      <c r="F456" s="295">
        <v>4448</v>
      </c>
      <c r="G456" s="54" t="s">
        <v>88</v>
      </c>
      <c r="H456" s="17" t="s">
        <v>89</v>
      </c>
      <c r="I456" s="146" t="s">
        <v>767</v>
      </c>
      <c r="J456" s="18"/>
      <c r="K456" s="67"/>
      <c r="L456" s="67"/>
      <c r="M456" s="18" t="s">
        <v>907</v>
      </c>
      <c r="N456" s="59">
        <v>250000000</v>
      </c>
      <c r="O456" s="43">
        <f t="shared" si="73"/>
        <v>250000000</v>
      </c>
      <c r="P456" s="44">
        <v>250000000</v>
      </c>
      <c r="Q456" s="44">
        <v>0</v>
      </c>
      <c r="R456" s="44"/>
      <c r="S456" s="44">
        <v>0</v>
      </c>
      <c r="T456" s="44">
        <v>0</v>
      </c>
      <c r="U456" s="44">
        <v>0</v>
      </c>
      <c r="V456" s="44">
        <v>0</v>
      </c>
      <c r="W456" s="44">
        <v>0</v>
      </c>
      <c r="X456" s="44">
        <v>0</v>
      </c>
      <c r="Y456" s="44"/>
      <c r="Z456" s="44">
        <v>0</v>
      </c>
      <c r="AA456" s="44"/>
      <c r="AB456" s="44">
        <v>0</v>
      </c>
      <c r="AC456" s="44">
        <v>0</v>
      </c>
      <c r="AD456" s="44">
        <v>0</v>
      </c>
      <c r="AE456" s="44"/>
      <c r="AF456" s="44">
        <v>0</v>
      </c>
      <c r="AG456" s="44">
        <v>0</v>
      </c>
      <c r="AH456" s="44">
        <v>0</v>
      </c>
      <c r="AI456" s="44">
        <v>0</v>
      </c>
      <c r="AJ456" s="44">
        <v>0</v>
      </c>
      <c r="AK456" s="44">
        <v>0</v>
      </c>
      <c r="AL456" s="44">
        <v>0</v>
      </c>
      <c r="AM456" s="44">
        <v>0</v>
      </c>
      <c r="AN456" s="44">
        <v>0</v>
      </c>
      <c r="AO456" s="44">
        <v>0</v>
      </c>
      <c r="AP456" s="44">
        <v>0</v>
      </c>
      <c r="AQ456" s="44">
        <v>0</v>
      </c>
      <c r="AR456" s="44">
        <v>0</v>
      </c>
      <c r="AS456" s="44">
        <v>0</v>
      </c>
      <c r="AT456" s="44">
        <v>0</v>
      </c>
      <c r="AU456" s="44">
        <v>0</v>
      </c>
      <c r="AV456" s="44"/>
      <c r="AW456" s="44"/>
      <c r="AX456" s="44">
        <v>0</v>
      </c>
      <c r="AY456" s="44"/>
      <c r="AZ456" s="44">
        <v>0</v>
      </c>
      <c r="BA456" s="44"/>
      <c r="BB456" s="44"/>
      <c r="BC456" s="10"/>
      <c r="BD456" s="10"/>
      <c r="BE456" s="10"/>
      <c r="BH456" s="129">
        <f>+N456-O456</f>
        <v>0</v>
      </c>
    </row>
    <row r="457" spans="1:60" ht="51.75" customHeight="1" x14ac:dyDescent="0.25">
      <c r="A457" s="157"/>
      <c r="B457" s="158"/>
      <c r="C457" s="158"/>
      <c r="D457" s="155"/>
      <c r="E457" s="155"/>
      <c r="F457" s="16"/>
      <c r="G457" s="54"/>
      <c r="H457" s="17"/>
      <c r="I457" s="146"/>
      <c r="J457" s="18"/>
      <c r="K457" s="100" t="s">
        <v>1067</v>
      </c>
      <c r="L457" s="72">
        <v>250000000</v>
      </c>
      <c r="M457" s="18"/>
      <c r="N457" s="18"/>
      <c r="O457" s="43">
        <f t="shared" si="73"/>
        <v>0</v>
      </c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10"/>
      <c r="BD457" s="10"/>
      <c r="BE457" s="10"/>
    </row>
    <row r="458" spans="1:60" ht="13.5" customHeight="1" x14ac:dyDescent="0.25">
      <c r="A458" s="157" t="s">
        <v>42</v>
      </c>
      <c r="B458" s="158" t="s">
        <v>34</v>
      </c>
      <c r="C458" s="158" t="s">
        <v>34</v>
      </c>
      <c r="D458" s="155">
        <v>10</v>
      </c>
      <c r="E458" s="16" t="s">
        <v>90</v>
      </c>
      <c r="F458" s="16"/>
      <c r="G458" s="173"/>
      <c r="H458" s="18"/>
      <c r="I458" s="18" t="s">
        <v>91</v>
      </c>
      <c r="J458" s="18"/>
      <c r="K458" s="67"/>
      <c r="L458" s="67"/>
      <c r="M458" s="18"/>
      <c r="N458" s="18"/>
      <c r="O458" s="43">
        <f t="shared" si="73"/>
        <v>0</v>
      </c>
      <c r="P458" s="43">
        <f>+P459</f>
        <v>0</v>
      </c>
      <c r="Q458" s="43">
        <f t="shared" ref="Q458:BB458" si="86">+Q459</f>
        <v>0</v>
      </c>
      <c r="R458" s="43">
        <f t="shared" si="86"/>
        <v>0</v>
      </c>
      <c r="S458" s="43">
        <f t="shared" si="86"/>
        <v>0</v>
      </c>
      <c r="T458" s="43">
        <f t="shared" si="86"/>
        <v>0</v>
      </c>
      <c r="U458" s="43">
        <f t="shared" si="86"/>
        <v>0</v>
      </c>
      <c r="V458" s="43">
        <f t="shared" si="86"/>
        <v>0</v>
      </c>
      <c r="W458" s="43">
        <f t="shared" si="86"/>
        <v>0</v>
      </c>
      <c r="X458" s="43">
        <f t="shared" si="86"/>
        <v>0</v>
      </c>
      <c r="Y458" s="43">
        <f t="shared" si="86"/>
        <v>0</v>
      </c>
      <c r="Z458" s="43">
        <f t="shared" si="86"/>
        <v>0</v>
      </c>
      <c r="AA458" s="43">
        <f t="shared" si="86"/>
        <v>0</v>
      </c>
      <c r="AB458" s="43">
        <f t="shared" si="86"/>
        <v>0</v>
      </c>
      <c r="AC458" s="43">
        <f t="shared" si="86"/>
        <v>0</v>
      </c>
      <c r="AD458" s="43">
        <f t="shared" si="86"/>
        <v>0</v>
      </c>
      <c r="AE458" s="43">
        <f t="shared" si="86"/>
        <v>0</v>
      </c>
      <c r="AF458" s="43">
        <f t="shared" si="86"/>
        <v>0</v>
      </c>
      <c r="AG458" s="43">
        <f t="shared" si="86"/>
        <v>0</v>
      </c>
      <c r="AH458" s="43">
        <f t="shared" si="86"/>
        <v>0</v>
      </c>
      <c r="AI458" s="43">
        <f t="shared" si="86"/>
        <v>0</v>
      </c>
      <c r="AJ458" s="43">
        <f t="shared" si="86"/>
        <v>0</v>
      </c>
      <c r="AK458" s="43">
        <f t="shared" si="86"/>
        <v>0</v>
      </c>
      <c r="AL458" s="43">
        <f t="shared" si="86"/>
        <v>0</v>
      </c>
      <c r="AM458" s="43">
        <f t="shared" si="86"/>
        <v>0</v>
      </c>
      <c r="AN458" s="43">
        <f t="shared" si="86"/>
        <v>0</v>
      </c>
      <c r="AO458" s="43">
        <f t="shared" si="86"/>
        <v>0</v>
      </c>
      <c r="AP458" s="43">
        <f t="shared" si="86"/>
        <v>0</v>
      </c>
      <c r="AQ458" s="43">
        <f t="shared" si="86"/>
        <v>0</v>
      </c>
      <c r="AR458" s="43">
        <f t="shared" si="86"/>
        <v>0</v>
      </c>
      <c r="AS458" s="43">
        <f t="shared" si="86"/>
        <v>0</v>
      </c>
      <c r="AT458" s="43">
        <f t="shared" si="86"/>
        <v>0</v>
      </c>
      <c r="AU458" s="43">
        <f t="shared" si="86"/>
        <v>0</v>
      </c>
      <c r="AV458" s="43">
        <f t="shared" si="86"/>
        <v>0</v>
      </c>
      <c r="AW458" s="43">
        <f t="shared" si="86"/>
        <v>0</v>
      </c>
      <c r="AX458" s="43">
        <f t="shared" si="86"/>
        <v>0</v>
      </c>
      <c r="AY458" s="43">
        <f t="shared" si="86"/>
        <v>0</v>
      </c>
      <c r="AZ458" s="43">
        <f t="shared" si="86"/>
        <v>0</v>
      </c>
      <c r="BA458" s="43">
        <f t="shared" si="86"/>
        <v>0</v>
      </c>
      <c r="BB458" s="43">
        <f t="shared" si="86"/>
        <v>0</v>
      </c>
    </row>
    <row r="459" spans="1:60" ht="45" customHeight="1" x14ac:dyDescent="0.25">
      <c r="A459" s="157" t="s">
        <v>42</v>
      </c>
      <c r="B459" s="158" t="s">
        <v>34</v>
      </c>
      <c r="C459" s="158" t="s">
        <v>34</v>
      </c>
      <c r="D459" s="155">
        <v>10</v>
      </c>
      <c r="E459" s="16" t="s">
        <v>90</v>
      </c>
      <c r="F459" s="294" t="s">
        <v>1286</v>
      </c>
      <c r="G459" s="54" t="s">
        <v>271</v>
      </c>
      <c r="H459" s="17" t="s">
        <v>272</v>
      </c>
      <c r="I459" s="146" t="s">
        <v>763</v>
      </c>
      <c r="J459" s="155"/>
      <c r="K459" s="199"/>
      <c r="L459" s="181"/>
      <c r="M459" s="62" t="s">
        <v>907</v>
      </c>
      <c r="N459" s="59">
        <v>0</v>
      </c>
      <c r="O459" s="43">
        <f t="shared" si="73"/>
        <v>0</v>
      </c>
      <c r="P459" s="44">
        <v>0</v>
      </c>
      <c r="Q459" s="44">
        <v>0</v>
      </c>
      <c r="R459" s="44"/>
      <c r="S459" s="44">
        <v>0</v>
      </c>
      <c r="T459" s="44">
        <v>0</v>
      </c>
      <c r="U459" s="44">
        <v>0</v>
      </c>
      <c r="V459" s="44">
        <v>0</v>
      </c>
      <c r="W459" s="44">
        <v>0</v>
      </c>
      <c r="X459" s="44">
        <v>0</v>
      </c>
      <c r="Y459" s="44"/>
      <c r="Z459" s="44">
        <v>0</v>
      </c>
      <c r="AA459" s="44"/>
      <c r="AB459" s="44">
        <v>0</v>
      </c>
      <c r="AC459" s="44">
        <v>0</v>
      </c>
      <c r="AD459" s="44">
        <v>0</v>
      </c>
      <c r="AE459" s="44"/>
      <c r="AF459" s="44">
        <v>0</v>
      </c>
      <c r="AG459" s="44">
        <v>0</v>
      </c>
      <c r="AH459" s="44">
        <v>0</v>
      </c>
      <c r="AI459" s="44">
        <v>0</v>
      </c>
      <c r="AJ459" s="44">
        <v>0</v>
      </c>
      <c r="AK459" s="44">
        <v>0</v>
      </c>
      <c r="AL459" s="44">
        <v>0</v>
      </c>
      <c r="AM459" s="44">
        <v>0</v>
      </c>
      <c r="AN459" s="44">
        <v>0</v>
      </c>
      <c r="AO459" s="44">
        <v>0</v>
      </c>
      <c r="AP459" s="44">
        <v>0</v>
      </c>
      <c r="AQ459" s="44">
        <v>0</v>
      </c>
      <c r="AR459" s="44">
        <v>0</v>
      </c>
      <c r="AS459" s="44">
        <v>0</v>
      </c>
      <c r="AT459" s="44">
        <v>0</v>
      </c>
      <c r="AU459" s="44">
        <v>0</v>
      </c>
      <c r="AV459" s="44"/>
      <c r="AW459" s="44"/>
      <c r="AX459" s="44">
        <v>0</v>
      </c>
      <c r="AY459" s="44"/>
      <c r="AZ459" s="44">
        <v>0</v>
      </c>
      <c r="BA459" s="44"/>
      <c r="BB459" s="41"/>
      <c r="BH459" s="129">
        <f>+N459-O459</f>
        <v>0</v>
      </c>
    </row>
    <row r="460" spans="1:60" ht="51.75" customHeight="1" x14ac:dyDescent="0.25">
      <c r="A460" s="157"/>
      <c r="B460" s="158"/>
      <c r="C460" s="158"/>
      <c r="D460" s="155"/>
      <c r="E460" s="16"/>
      <c r="F460" s="155"/>
      <c r="G460" s="54"/>
      <c r="H460" s="17"/>
      <c r="I460" s="146"/>
      <c r="J460" s="155"/>
      <c r="K460" s="100" t="s">
        <v>1067</v>
      </c>
      <c r="L460" s="181">
        <v>0</v>
      </c>
      <c r="M460" s="62"/>
      <c r="N460" s="62"/>
      <c r="O460" s="43">
        <f t="shared" si="73"/>
        <v>0</v>
      </c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1"/>
    </row>
    <row r="461" spans="1:60" ht="12.75" customHeight="1" x14ac:dyDescent="0.25">
      <c r="A461" s="157" t="s">
        <v>42</v>
      </c>
      <c r="B461" s="16" t="s">
        <v>40</v>
      </c>
      <c r="C461" s="155"/>
      <c r="D461" s="155"/>
      <c r="E461" s="155"/>
      <c r="F461" s="155"/>
      <c r="G461" s="176"/>
      <c r="H461" s="155"/>
      <c r="I461" s="18" t="s">
        <v>275</v>
      </c>
      <c r="J461" s="18"/>
      <c r="K461" s="67"/>
      <c r="L461" s="67"/>
      <c r="M461" s="18"/>
      <c r="N461" s="18"/>
      <c r="O461" s="43">
        <f t="shared" ref="O461:O524" si="87">+SUM(P461:BA461)</f>
        <v>1470629512</v>
      </c>
      <c r="P461" s="135">
        <f>+P462</f>
        <v>748000000</v>
      </c>
      <c r="Q461" s="135">
        <f t="shared" ref="Q461:BB462" si="88">+Q462</f>
        <v>0</v>
      </c>
      <c r="R461" s="135">
        <f t="shared" si="88"/>
        <v>0</v>
      </c>
      <c r="S461" s="135">
        <f t="shared" si="88"/>
        <v>0</v>
      </c>
      <c r="T461" s="135">
        <f t="shared" si="88"/>
        <v>0</v>
      </c>
      <c r="U461" s="135">
        <f t="shared" si="88"/>
        <v>0</v>
      </c>
      <c r="V461" s="135">
        <f t="shared" si="88"/>
        <v>0</v>
      </c>
      <c r="W461" s="135">
        <f t="shared" si="88"/>
        <v>0</v>
      </c>
      <c r="X461" s="135">
        <f t="shared" si="88"/>
        <v>0</v>
      </c>
      <c r="Y461" s="135">
        <f t="shared" si="88"/>
        <v>0</v>
      </c>
      <c r="Z461" s="135">
        <f t="shared" si="88"/>
        <v>0</v>
      </c>
      <c r="AA461" s="135">
        <f t="shared" si="88"/>
        <v>0</v>
      </c>
      <c r="AB461" s="135">
        <f t="shared" si="88"/>
        <v>0</v>
      </c>
      <c r="AC461" s="135">
        <f t="shared" si="88"/>
        <v>0</v>
      </c>
      <c r="AD461" s="135">
        <f t="shared" si="88"/>
        <v>0</v>
      </c>
      <c r="AE461" s="135">
        <f t="shared" si="88"/>
        <v>0</v>
      </c>
      <c r="AF461" s="135">
        <f t="shared" si="88"/>
        <v>50000000</v>
      </c>
      <c r="AG461" s="135">
        <f t="shared" si="88"/>
        <v>0</v>
      </c>
      <c r="AH461" s="135">
        <f t="shared" si="88"/>
        <v>0</v>
      </c>
      <c r="AI461" s="135">
        <f t="shared" si="88"/>
        <v>672629512</v>
      </c>
      <c r="AJ461" s="135">
        <f t="shared" si="88"/>
        <v>0</v>
      </c>
      <c r="AK461" s="135">
        <f t="shared" si="88"/>
        <v>0</v>
      </c>
      <c r="AL461" s="135">
        <f t="shared" si="88"/>
        <v>0</v>
      </c>
      <c r="AM461" s="135">
        <f t="shared" si="88"/>
        <v>0</v>
      </c>
      <c r="AN461" s="135">
        <f t="shared" si="88"/>
        <v>0</v>
      </c>
      <c r="AO461" s="135">
        <f t="shared" si="88"/>
        <v>0</v>
      </c>
      <c r="AP461" s="135">
        <f t="shared" si="88"/>
        <v>0</v>
      </c>
      <c r="AQ461" s="135">
        <f t="shared" si="88"/>
        <v>0</v>
      </c>
      <c r="AR461" s="135">
        <f t="shared" si="88"/>
        <v>0</v>
      </c>
      <c r="AS461" s="135">
        <f t="shared" si="88"/>
        <v>0</v>
      </c>
      <c r="AT461" s="135">
        <f t="shared" si="88"/>
        <v>0</v>
      </c>
      <c r="AU461" s="135">
        <f t="shared" si="88"/>
        <v>0</v>
      </c>
      <c r="AV461" s="135">
        <f t="shared" si="88"/>
        <v>0</v>
      </c>
      <c r="AW461" s="135">
        <f t="shared" si="88"/>
        <v>0</v>
      </c>
      <c r="AX461" s="135">
        <f t="shared" si="88"/>
        <v>0</v>
      </c>
      <c r="AY461" s="135">
        <f t="shared" si="88"/>
        <v>0</v>
      </c>
      <c r="AZ461" s="135">
        <f t="shared" si="88"/>
        <v>0</v>
      </c>
      <c r="BA461" s="135">
        <f t="shared" si="88"/>
        <v>0</v>
      </c>
      <c r="BB461" s="135">
        <f t="shared" si="88"/>
        <v>0</v>
      </c>
      <c r="BC461" s="10"/>
      <c r="BD461" s="10"/>
      <c r="BE461" s="10"/>
    </row>
    <row r="462" spans="1:60" ht="78.75" customHeight="1" x14ac:dyDescent="0.25">
      <c r="A462" s="157" t="s">
        <v>42</v>
      </c>
      <c r="B462" s="158" t="s">
        <v>40</v>
      </c>
      <c r="C462" s="16" t="s">
        <v>40</v>
      </c>
      <c r="D462" s="16"/>
      <c r="E462" s="16"/>
      <c r="F462" s="16"/>
      <c r="G462" s="54"/>
      <c r="H462" s="17"/>
      <c r="I462" s="18" t="s">
        <v>1118</v>
      </c>
      <c r="J462" s="18"/>
      <c r="K462" s="67"/>
      <c r="L462" s="67"/>
      <c r="M462" s="18"/>
      <c r="N462" s="18"/>
      <c r="O462" s="43">
        <f t="shared" si="87"/>
        <v>1470629512</v>
      </c>
      <c r="P462" s="43">
        <f>+P463</f>
        <v>748000000</v>
      </c>
      <c r="Q462" s="43">
        <f t="shared" si="88"/>
        <v>0</v>
      </c>
      <c r="R462" s="43">
        <f t="shared" si="88"/>
        <v>0</v>
      </c>
      <c r="S462" s="43">
        <f t="shared" si="88"/>
        <v>0</v>
      </c>
      <c r="T462" s="43">
        <f t="shared" si="88"/>
        <v>0</v>
      </c>
      <c r="U462" s="43">
        <f t="shared" si="88"/>
        <v>0</v>
      </c>
      <c r="V462" s="43">
        <f t="shared" si="88"/>
        <v>0</v>
      </c>
      <c r="W462" s="43">
        <f t="shared" si="88"/>
        <v>0</v>
      </c>
      <c r="X462" s="43">
        <f t="shared" si="88"/>
        <v>0</v>
      </c>
      <c r="Y462" s="43">
        <f t="shared" si="88"/>
        <v>0</v>
      </c>
      <c r="Z462" s="43">
        <f t="shared" si="88"/>
        <v>0</v>
      </c>
      <c r="AA462" s="43">
        <f t="shared" si="88"/>
        <v>0</v>
      </c>
      <c r="AB462" s="43">
        <f t="shared" si="88"/>
        <v>0</v>
      </c>
      <c r="AC462" s="43">
        <f t="shared" si="88"/>
        <v>0</v>
      </c>
      <c r="AD462" s="43">
        <f t="shared" si="88"/>
        <v>0</v>
      </c>
      <c r="AE462" s="43">
        <f t="shared" si="88"/>
        <v>0</v>
      </c>
      <c r="AF462" s="43">
        <f t="shared" si="88"/>
        <v>50000000</v>
      </c>
      <c r="AG462" s="43">
        <f t="shared" si="88"/>
        <v>0</v>
      </c>
      <c r="AH462" s="43">
        <f t="shared" si="88"/>
        <v>0</v>
      </c>
      <c r="AI462" s="43">
        <f t="shared" si="88"/>
        <v>672629512</v>
      </c>
      <c r="AJ462" s="43">
        <f t="shared" si="88"/>
        <v>0</v>
      </c>
      <c r="AK462" s="43">
        <f t="shared" si="88"/>
        <v>0</v>
      </c>
      <c r="AL462" s="43">
        <f t="shared" si="88"/>
        <v>0</v>
      </c>
      <c r="AM462" s="43">
        <f t="shared" si="88"/>
        <v>0</v>
      </c>
      <c r="AN462" s="43">
        <f t="shared" si="88"/>
        <v>0</v>
      </c>
      <c r="AO462" s="43">
        <f t="shared" si="88"/>
        <v>0</v>
      </c>
      <c r="AP462" s="43">
        <f t="shared" si="88"/>
        <v>0</v>
      </c>
      <c r="AQ462" s="43">
        <f t="shared" si="88"/>
        <v>0</v>
      </c>
      <c r="AR462" s="43">
        <f t="shared" si="88"/>
        <v>0</v>
      </c>
      <c r="AS462" s="43">
        <f t="shared" si="88"/>
        <v>0</v>
      </c>
      <c r="AT462" s="43">
        <f t="shared" si="88"/>
        <v>0</v>
      </c>
      <c r="AU462" s="43">
        <f t="shared" si="88"/>
        <v>0</v>
      </c>
      <c r="AV462" s="43">
        <f t="shared" si="88"/>
        <v>0</v>
      </c>
      <c r="AW462" s="43">
        <f t="shared" si="88"/>
        <v>0</v>
      </c>
      <c r="AX462" s="43">
        <f t="shared" si="88"/>
        <v>0</v>
      </c>
      <c r="AY462" s="43">
        <f t="shared" si="88"/>
        <v>0</v>
      </c>
      <c r="AZ462" s="43">
        <f t="shared" si="88"/>
        <v>0</v>
      </c>
      <c r="BA462" s="43">
        <f t="shared" si="88"/>
        <v>0</v>
      </c>
      <c r="BB462" s="43">
        <f t="shared" si="88"/>
        <v>0</v>
      </c>
      <c r="BC462" s="10"/>
      <c r="BD462" s="10"/>
      <c r="BE462" s="10"/>
    </row>
    <row r="463" spans="1:60" ht="22.5" customHeight="1" x14ac:dyDescent="0.25">
      <c r="A463" s="157" t="s">
        <v>42</v>
      </c>
      <c r="B463" s="158" t="s">
        <v>40</v>
      </c>
      <c r="C463" s="158" t="s">
        <v>40</v>
      </c>
      <c r="D463" s="16" t="s">
        <v>276</v>
      </c>
      <c r="E463" s="16"/>
      <c r="F463" s="16"/>
      <c r="G463" s="176"/>
      <c r="H463" s="17"/>
      <c r="I463" s="18" t="s">
        <v>277</v>
      </c>
      <c r="J463" s="18"/>
      <c r="K463" s="67"/>
      <c r="L463" s="67"/>
      <c r="M463" s="18"/>
      <c r="N463" s="18"/>
      <c r="O463" s="43">
        <f t="shared" si="87"/>
        <v>1470629512</v>
      </c>
      <c r="P463" s="43">
        <f t="shared" ref="P463:BB463" si="89">+P464+P467+P482+P491+P496</f>
        <v>748000000</v>
      </c>
      <c r="Q463" s="43">
        <f t="shared" si="89"/>
        <v>0</v>
      </c>
      <c r="R463" s="43">
        <f t="shared" si="89"/>
        <v>0</v>
      </c>
      <c r="S463" s="43">
        <f t="shared" si="89"/>
        <v>0</v>
      </c>
      <c r="T463" s="43">
        <f t="shared" si="89"/>
        <v>0</v>
      </c>
      <c r="U463" s="43">
        <f t="shared" si="89"/>
        <v>0</v>
      </c>
      <c r="V463" s="43">
        <f t="shared" si="89"/>
        <v>0</v>
      </c>
      <c r="W463" s="43">
        <f t="shared" si="89"/>
        <v>0</v>
      </c>
      <c r="X463" s="43">
        <f t="shared" si="89"/>
        <v>0</v>
      </c>
      <c r="Y463" s="43">
        <f t="shared" si="89"/>
        <v>0</v>
      </c>
      <c r="Z463" s="43">
        <f t="shared" si="89"/>
        <v>0</v>
      </c>
      <c r="AA463" s="43">
        <f t="shared" si="89"/>
        <v>0</v>
      </c>
      <c r="AB463" s="43">
        <f t="shared" si="89"/>
        <v>0</v>
      </c>
      <c r="AC463" s="43">
        <f t="shared" si="89"/>
        <v>0</v>
      </c>
      <c r="AD463" s="43">
        <f t="shared" si="89"/>
        <v>0</v>
      </c>
      <c r="AE463" s="43">
        <f t="shared" si="89"/>
        <v>0</v>
      </c>
      <c r="AF463" s="43">
        <f t="shared" si="89"/>
        <v>50000000</v>
      </c>
      <c r="AG463" s="43">
        <f t="shared" si="89"/>
        <v>0</v>
      </c>
      <c r="AH463" s="43">
        <f t="shared" si="89"/>
        <v>0</v>
      </c>
      <c r="AI463" s="43">
        <f t="shared" si="89"/>
        <v>672629512</v>
      </c>
      <c r="AJ463" s="43">
        <f t="shared" si="89"/>
        <v>0</v>
      </c>
      <c r="AK463" s="43">
        <f t="shared" si="89"/>
        <v>0</v>
      </c>
      <c r="AL463" s="43">
        <f t="shared" si="89"/>
        <v>0</v>
      </c>
      <c r="AM463" s="43">
        <f t="shared" si="89"/>
        <v>0</v>
      </c>
      <c r="AN463" s="43">
        <f t="shared" si="89"/>
        <v>0</v>
      </c>
      <c r="AO463" s="43">
        <f t="shared" si="89"/>
        <v>0</v>
      </c>
      <c r="AP463" s="43">
        <f t="shared" si="89"/>
        <v>0</v>
      </c>
      <c r="AQ463" s="43">
        <f t="shared" si="89"/>
        <v>0</v>
      </c>
      <c r="AR463" s="43">
        <f t="shared" si="89"/>
        <v>0</v>
      </c>
      <c r="AS463" s="43">
        <f t="shared" si="89"/>
        <v>0</v>
      </c>
      <c r="AT463" s="43">
        <f t="shared" si="89"/>
        <v>0</v>
      </c>
      <c r="AU463" s="43">
        <f t="shared" si="89"/>
        <v>0</v>
      </c>
      <c r="AV463" s="43">
        <f t="shared" si="89"/>
        <v>0</v>
      </c>
      <c r="AW463" s="43">
        <f t="shared" si="89"/>
        <v>0</v>
      </c>
      <c r="AX463" s="43">
        <f t="shared" si="89"/>
        <v>0</v>
      </c>
      <c r="AY463" s="43">
        <f t="shared" si="89"/>
        <v>0</v>
      </c>
      <c r="AZ463" s="43">
        <f t="shared" si="89"/>
        <v>0</v>
      </c>
      <c r="BA463" s="43">
        <f t="shared" si="89"/>
        <v>0</v>
      </c>
      <c r="BB463" s="43">
        <f t="shared" si="89"/>
        <v>0</v>
      </c>
      <c r="BC463" s="10"/>
      <c r="BD463" s="10"/>
      <c r="BE463" s="10"/>
    </row>
    <row r="464" spans="1:60" ht="13.5" customHeight="1" x14ac:dyDescent="0.25">
      <c r="A464" s="157" t="s">
        <v>42</v>
      </c>
      <c r="B464" s="158" t="s">
        <v>40</v>
      </c>
      <c r="C464" s="158" t="s">
        <v>40</v>
      </c>
      <c r="D464" s="16" t="s">
        <v>276</v>
      </c>
      <c r="E464" s="16" t="s">
        <v>403</v>
      </c>
      <c r="F464" s="16"/>
      <c r="G464" s="173"/>
      <c r="H464" s="18"/>
      <c r="I464" s="18" t="s">
        <v>404</v>
      </c>
      <c r="J464" s="18"/>
      <c r="K464" s="67"/>
      <c r="L464" s="67"/>
      <c r="M464" s="18"/>
      <c r="N464" s="18"/>
      <c r="O464" s="43">
        <f t="shared" si="87"/>
        <v>100000000</v>
      </c>
      <c r="P464" s="43">
        <f>+P465</f>
        <v>100000000</v>
      </c>
      <c r="Q464" s="43">
        <f t="shared" ref="Q464:BB464" si="90">+Q465</f>
        <v>0</v>
      </c>
      <c r="R464" s="43">
        <f t="shared" si="90"/>
        <v>0</v>
      </c>
      <c r="S464" s="43">
        <f t="shared" si="90"/>
        <v>0</v>
      </c>
      <c r="T464" s="43">
        <f t="shared" si="90"/>
        <v>0</v>
      </c>
      <c r="U464" s="43">
        <f t="shared" si="90"/>
        <v>0</v>
      </c>
      <c r="V464" s="43">
        <f t="shared" si="90"/>
        <v>0</v>
      </c>
      <c r="W464" s="43">
        <f t="shared" si="90"/>
        <v>0</v>
      </c>
      <c r="X464" s="43">
        <f t="shared" si="90"/>
        <v>0</v>
      </c>
      <c r="Y464" s="43">
        <f t="shared" si="90"/>
        <v>0</v>
      </c>
      <c r="Z464" s="43">
        <f t="shared" si="90"/>
        <v>0</v>
      </c>
      <c r="AA464" s="43">
        <f t="shared" si="90"/>
        <v>0</v>
      </c>
      <c r="AB464" s="43">
        <f t="shared" si="90"/>
        <v>0</v>
      </c>
      <c r="AC464" s="43">
        <f t="shared" si="90"/>
        <v>0</v>
      </c>
      <c r="AD464" s="43">
        <f t="shared" si="90"/>
        <v>0</v>
      </c>
      <c r="AE464" s="43">
        <f t="shared" si="90"/>
        <v>0</v>
      </c>
      <c r="AF464" s="43">
        <f t="shared" si="90"/>
        <v>0</v>
      </c>
      <c r="AG464" s="43">
        <f t="shared" si="90"/>
        <v>0</v>
      </c>
      <c r="AH464" s="43">
        <f t="shared" si="90"/>
        <v>0</v>
      </c>
      <c r="AI464" s="43">
        <f t="shared" si="90"/>
        <v>0</v>
      </c>
      <c r="AJ464" s="43">
        <f t="shared" si="90"/>
        <v>0</v>
      </c>
      <c r="AK464" s="43">
        <f t="shared" si="90"/>
        <v>0</v>
      </c>
      <c r="AL464" s="43">
        <f t="shared" si="90"/>
        <v>0</v>
      </c>
      <c r="AM464" s="43">
        <f t="shared" si="90"/>
        <v>0</v>
      </c>
      <c r="AN464" s="43">
        <f t="shared" si="90"/>
        <v>0</v>
      </c>
      <c r="AO464" s="43">
        <f t="shared" si="90"/>
        <v>0</v>
      </c>
      <c r="AP464" s="43">
        <f t="shared" si="90"/>
        <v>0</v>
      </c>
      <c r="AQ464" s="43">
        <f t="shared" si="90"/>
        <v>0</v>
      </c>
      <c r="AR464" s="43">
        <f t="shared" si="90"/>
        <v>0</v>
      </c>
      <c r="AS464" s="43">
        <f t="shared" si="90"/>
        <v>0</v>
      </c>
      <c r="AT464" s="43">
        <f t="shared" si="90"/>
        <v>0</v>
      </c>
      <c r="AU464" s="43">
        <f t="shared" si="90"/>
        <v>0</v>
      </c>
      <c r="AV464" s="43">
        <f t="shared" si="90"/>
        <v>0</v>
      </c>
      <c r="AW464" s="43">
        <f t="shared" si="90"/>
        <v>0</v>
      </c>
      <c r="AX464" s="43">
        <f t="shared" si="90"/>
        <v>0</v>
      </c>
      <c r="AY464" s="43">
        <f t="shared" si="90"/>
        <v>0</v>
      </c>
      <c r="AZ464" s="43">
        <f t="shared" si="90"/>
        <v>0</v>
      </c>
      <c r="BA464" s="43">
        <f t="shared" si="90"/>
        <v>0</v>
      </c>
      <c r="BB464" s="43">
        <f t="shared" si="90"/>
        <v>0</v>
      </c>
    </row>
    <row r="465" spans="1:60" s="15" customFormat="1" ht="45" customHeight="1" x14ac:dyDescent="0.25">
      <c r="A465" s="157" t="s">
        <v>42</v>
      </c>
      <c r="B465" s="160" t="s">
        <v>40</v>
      </c>
      <c r="C465" s="158" t="s">
        <v>40</v>
      </c>
      <c r="D465" s="16" t="s">
        <v>276</v>
      </c>
      <c r="E465" s="16" t="s">
        <v>403</v>
      </c>
      <c r="F465" s="294" t="s">
        <v>1291</v>
      </c>
      <c r="G465" s="184" t="s">
        <v>405</v>
      </c>
      <c r="H465" s="185" t="s">
        <v>406</v>
      </c>
      <c r="I465" s="146" t="s">
        <v>761</v>
      </c>
      <c r="J465" s="186"/>
      <c r="K465" s="187"/>
      <c r="L465" s="221"/>
      <c r="M465" s="222"/>
      <c r="N465" s="223">
        <f>+L466</f>
        <v>0</v>
      </c>
      <c r="O465" s="188">
        <f t="shared" si="87"/>
        <v>100000000</v>
      </c>
      <c r="P465" s="134">
        <v>100000000</v>
      </c>
      <c r="Q465" s="134">
        <v>0</v>
      </c>
      <c r="R465" s="134"/>
      <c r="S465" s="134">
        <v>0</v>
      </c>
      <c r="T465" s="134">
        <v>0</v>
      </c>
      <c r="U465" s="134">
        <v>0</v>
      </c>
      <c r="V465" s="134">
        <v>0</v>
      </c>
      <c r="W465" s="134">
        <v>0</v>
      </c>
      <c r="X465" s="134">
        <v>0</v>
      </c>
      <c r="Y465" s="134"/>
      <c r="Z465" s="134">
        <v>0</v>
      </c>
      <c r="AA465" s="134"/>
      <c r="AB465" s="134">
        <v>0</v>
      </c>
      <c r="AC465" s="134">
        <v>0</v>
      </c>
      <c r="AD465" s="134">
        <v>0</v>
      </c>
      <c r="AE465" s="134"/>
      <c r="AF465" s="134">
        <v>0</v>
      </c>
      <c r="AG465" s="134">
        <v>0</v>
      </c>
      <c r="AH465" s="134">
        <v>0</v>
      </c>
      <c r="AI465" s="134">
        <v>0</v>
      </c>
      <c r="AJ465" s="134">
        <v>0</v>
      </c>
      <c r="AK465" s="134">
        <v>0</v>
      </c>
      <c r="AL465" s="134">
        <v>0</v>
      </c>
      <c r="AM465" s="134">
        <v>0</v>
      </c>
      <c r="AN465" s="134">
        <v>0</v>
      </c>
      <c r="AO465" s="134">
        <v>0</v>
      </c>
      <c r="AP465" s="134">
        <v>0</v>
      </c>
      <c r="AQ465" s="134">
        <v>0</v>
      </c>
      <c r="AR465" s="134">
        <v>0</v>
      </c>
      <c r="AS465" s="134">
        <v>0</v>
      </c>
      <c r="AT465" s="134">
        <v>0</v>
      </c>
      <c r="AU465" s="134">
        <v>0</v>
      </c>
      <c r="AV465" s="134"/>
      <c r="AW465" s="134"/>
      <c r="AX465" s="134">
        <v>0</v>
      </c>
      <c r="AY465" s="134"/>
      <c r="AZ465" s="134">
        <v>0</v>
      </c>
      <c r="BA465" s="134"/>
      <c r="BB465" s="215"/>
      <c r="BH465" s="129">
        <f>+N465-O465</f>
        <v>-100000000</v>
      </c>
    </row>
    <row r="466" spans="1:60" s="15" customFormat="1" ht="51.75" customHeight="1" x14ac:dyDescent="0.25">
      <c r="A466" s="157"/>
      <c r="B466" s="160"/>
      <c r="C466" s="158"/>
      <c r="D466" s="16"/>
      <c r="E466" s="16"/>
      <c r="F466" s="192"/>
      <c r="G466" s="184"/>
      <c r="H466" s="185"/>
      <c r="I466" s="146"/>
      <c r="J466" s="186"/>
      <c r="K466" s="100" t="s">
        <v>1067</v>
      </c>
      <c r="L466" s="106">
        <v>0</v>
      </c>
      <c r="M466" s="222"/>
      <c r="N466" s="222"/>
      <c r="O466" s="188">
        <f t="shared" si="87"/>
        <v>0</v>
      </c>
      <c r="P466" s="134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34"/>
      <c r="AG466" s="134"/>
      <c r="AH466" s="134"/>
      <c r="AI466" s="134"/>
      <c r="AJ466" s="134"/>
      <c r="AK466" s="134"/>
      <c r="AL466" s="134"/>
      <c r="AM466" s="134"/>
      <c r="AN466" s="134"/>
      <c r="AO466" s="134"/>
      <c r="AP466" s="134"/>
      <c r="AQ466" s="134"/>
      <c r="AR466" s="134"/>
      <c r="AS466" s="134"/>
      <c r="AT466" s="134"/>
      <c r="AU466" s="134"/>
      <c r="AV466" s="134"/>
      <c r="AW466" s="134"/>
      <c r="AX466" s="134"/>
      <c r="AY466" s="134"/>
      <c r="AZ466" s="134"/>
      <c r="BA466" s="134"/>
      <c r="BB466" s="215"/>
    </row>
    <row r="467" spans="1:60" ht="13.5" customHeight="1" x14ac:dyDescent="0.25">
      <c r="A467" s="157" t="s">
        <v>42</v>
      </c>
      <c r="B467" s="160" t="s">
        <v>40</v>
      </c>
      <c r="C467" s="158" t="s">
        <v>40</v>
      </c>
      <c r="D467" s="16" t="s">
        <v>276</v>
      </c>
      <c r="E467" s="16" t="s">
        <v>383</v>
      </c>
      <c r="F467" s="16"/>
      <c r="G467" s="173"/>
      <c r="H467" s="18"/>
      <c r="I467" s="18" t="s">
        <v>384</v>
      </c>
      <c r="J467" s="18"/>
      <c r="K467" s="67"/>
      <c r="L467" s="67"/>
      <c r="M467" s="18"/>
      <c r="N467" s="18"/>
      <c r="O467" s="43">
        <f t="shared" si="87"/>
        <v>0</v>
      </c>
      <c r="P467" s="43">
        <f>+P468</f>
        <v>0</v>
      </c>
      <c r="Q467" s="43">
        <f t="shared" ref="Q467:BB467" si="91">+Q468</f>
        <v>0</v>
      </c>
      <c r="R467" s="43">
        <f t="shared" si="91"/>
        <v>0</v>
      </c>
      <c r="S467" s="43">
        <f t="shared" si="91"/>
        <v>0</v>
      </c>
      <c r="T467" s="43">
        <f t="shared" si="91"/>
        <v>0</v>
      </c>
      <c r="U467" s="43">
        <f t="shared" si="91"/>
        <v>0</v>
      </c>
      <c r="V467" s="43">
        <f t="shared" si="91"/>
        <v>0</v>
      </c>
      <c r="W467" s="43">
        <f t="shared" si="91"/>
        <v>0</v>
      </c>
      <c r="X467" s="43">
        <f t="shared" si="91"/>
        <v>0</v>
      </c>
      <c r="Y467" s="43">
        <f t="shared" si="91"/>
        <v>0</v>
      </c>
      <c r="Z467" s="43">
        <f t="shared" si="91"/>
        <v>0</v>
      </c>
      <c r="AA467" s="43">
        <f t="shared" si="91"/>
        <v>0</v>
      </c>
      <c r="AB467" s="43">
        <f t="shared" si="91"/>
        <v>0</v>
      </c>
      <c r="AC467" s="43">
        <f t="shared" si="91"/>
        <v>0</v>
      </c>
      <c r="AD467" s="43">
        <f t="shared" si="91"/>
        <v>0</v>
      </c>
      <c r="AE467" s="43">
        <f t="shared" si="91"/>
        <v>0</v>
      </c>
      <c r="AF467" s="43">
        <f t="shared" si="91"/>
        <v>0</v>
      </c>
      <c r="AG467" s="43">
        <f t="shared" si="91"/>
        <v>0</v>
      </c>
      <c r="AH467" s="43">
        <f t="shared" si="91"/>
        <v>0</v>
      </c>
      <c r="AI467" s="43">
        <f t="shared" si="91"/>
        <v>0</v>
      </c>
      <c r="AJ467" s="43">
        <f t="shared" si="91"/>
        <v>0</v>
      </c>
      <c r="AK467" s="43">
        <f t="shared" si="91"/>
        <v>0</v>
      </c>
      <c r="AL467" s="43">
        <f t="shared" si="91"/>
        <v>0</v>
      </c>
      <c r="AM467" s="43">
        <f t="shared" si="91"/>
        <v>0</v>
      </c>
      <c r="AN467" s="43">
        <f t="shared" si="91"/>
        <v>0</v>
      </c>
      <c r="AO467" s="43">
        <f t="shared" si="91"/>
        <v>0</v>
      </c>
      <c r="AP467" s="43">
        <f t="shared" si="91"/>
        <v>0</v>
      </c>
      <c r="AQ467" s="43">
        <f t="shared" si="91"/>
        <v>0</v>
      </c>
      <c r="AR467" s="43">
        <f t="shared" si="91"/>
        <v>0</v>
      </c>
      <c r="AS467" s="43">
        <f t="shared" si="91"/>
        <v>0</v>
      </c>
      <c r="AT467" s="43">
        <f t="shared" si="91"/>
        <v>0</v>
      </c>
      <c r="AU467" s="43">
        <f t="shared" si="91"/>
        <v>0</v>
      </c>
      <c r="AV467" s="43">
        <f t="shared" si="91"/>
        <v>0</v>
      </c>
      <c r="AW467" s="43">
        <f t="shared" si="91"/>
        <v>0</v>
      </c>
      <c r="AX467" s="43">
        <f t="shared" si="91"/>
        <v>0</v>
      </c>
      <c r="AY467" s="43">
        <f t="shared" si="91"/>
        <v>0</v>
      </c>
      <c r="AZ467" s="43">
        <f t="shared" si="91"/>
        <v>0</v>
      </c>
      <c r="BA467" s="43">
        <f t="shared" si="91"/>
        <v>0</v>
      </c>
      <c r="BB467" s="43">
        <f t="shared" si="91"/>
        <v>0</v>
      </c>
      <c r="BC467" s="10"/>
      <c r="BD467" s="10"/>
      <c r="BE467" s="10"/>
    </row>
    <row r="468" spans="1:60" ht="22.5" customHeight="1" x14ac:dyDescent="0.25">
      <c r="A468" s="157" t="s">
        <v>42</v>
      </c>
      <c r="B468" s="160" t="s">
        <v>40</v>
      </c>
      <c r="C468" s="158" t="s">
        <v>40</v>
      </c>
      <c r="D468" s="16" t="s">
        <v>276</v>
      </c>
      <c r="E468" s="16" t="s">
        <v>383</v>
      </c>
      <c r="F468" s="286"/>
      <c r="G468" s="54" t="s">
        <v>385</v>
      </c>
      <c r="H468" s="17" t="s">
        <v>386</v>
      </c>
      <c r="I468" s="146" t="s">
        <v>694</v>
      </c>
      <c r="J468" s="18"/>
      <c r="K468" s="67"/>
      <c r="L468" s="67"/>
      <c r="M468" s="18"/>
      <c r="N468" s="59">
        <v>0</v>
      </c>
      <c r="O468" s="43">
        <f t="shared" si="87"/>
        <v>0</v>
      </c>
      <c r="P468" s="44"/>
      <c r="Q468" s="44">
        <v>0</v>
      </c>
      <c r="R468" s="44"/>
      <c r="S468" s="44">
        <v>0</v>
      </c>
      <c r="T468" s="44">
        <v>0</v>
      </c>
      <c r="U468" s="44">
        <v>0</v>
      </c>
      <c r="V468" s="44">
        <v>0</v>
      </c>
      <c r="W468" s="44">
        <v>0</v>
      </c>
      <c r="X468" s="44">
        <v>0</v>
      </c>
      <c r="Y468" s="44"/>
      <c r="Z468" s="44">
        <v>0</v>
      </c>
      <c r="AA468" s="44">
        <v>0</v>
      </c>
      <c r="AB468" s="44">
        <v>0</v>
      </c>
      <c r="AC468" s="44">
        <v>0</v>
      </c>
      <c r="AD468" s="44">
        <v>0</v>
      </c>
      <c r="AE468" s="44">
        <v>0</v>
      </c>
      <c r="AF468" s="44">
        <v>0</v>
      </c>
      <c r="AG468" s="44">
        <v>0</v>
      </c>
      <c r="AH468" s="44">
        <v>0</v>
      </c>
      <c r="AI468" s="44">
        <v>0</v>
      </c>
      <c r="AJ468" s="44">
        <v>0</v>
      </c>
      <c r="AK468" s="44">
        <v>0</v>
      </c>
      <c r="AL468" s="44">
        <v>0</v>
      </c>
      <c r="AM468" s="44">
        <v>0</v>
      </c>
      <c r="AN468" s="44">
        <v>0</v>
      </c>
      <c r="AO468" s="44">
        <v>0</v>
      </c>
      <c r="AP468" s="44">
        <v>0</v>
      </c>
      <c r="AQ468" s="44">
        <v>0</v>
      </c>
      <c r="AR468" s="44">
        <v>0</v>
      </c>
      <c r="AS468" s="44">
        <v>0</v>
      </c>
      <c r="AT468" s="44">
        <v>0</v>
      </c>
      <c r="AU468" s="44">
        <v>0</v>
      </c>
      <c r="AV468" s="44"/>
      <c r="AW468" s="44"/>
      <c r="AX468" s="44">
        <v>0</v>
      </c>
      <c r="AY468" s="44"/>
      <c r="AZ468" s="44">
        <v>0</v>
      </c>
      <c r="BA468" s="44"/>
      <c r="BB468" s="44"/>
      <c r="BC468" s="10"/>
      <c r="BD468" s="10"/>
      <c r="BE468" s="10"/>
      <c r="BH468" s="129">
        <f>+N468-O468</f>
        <v>0</v>
      </c>
    </row>
    <row r="469" spans="1:60" ht="33.75" customHeight="1" x14ac:dyDescent="0.25">
      <c r="A469" s="157"/>
      <c r="B469" s="160"/>
      <c r="C469" s="158"/>
      <c r="D469" s="16"/>
      <c r="E469" s="16"/>
      <c r="F469" s="16"/>
      <c r="G469" s="54" t="s">
        <v>387</v>
      </c>
      <c r="H469" s="17" t="s">
        <v>388</v>
      </c>
      <c r="I469" s="146"/>
      <c r="J469" s="18"/>
      <c r="K469" s="67"/>
      <c r="L469" s="67"/>
      <c r="M469" s="18"/>
      <c r="N469" s="18"/>
      <c r="O469" s="43">
        <f t="shared" si="87"/>
        <v>0</v>
      </c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10"/>
      <c r="BD469" s="10"/>
      <c r="BE469" s="10"/>
    </row>
    <row r="470" spans="1:60" ht="33.75" customHeight="1" x14ac:dyDescent="0.25">
      <c r="A470" s="157"/>
      <c r="B470" s="160"/>
      <c r="C470" s="158"/>
      <c r="D470" s="16"/>
      <c r="E470" s="16"/>
      <c r="F470" s="16"/>
      <c r="G470" s="54" t="s">
        <v>389</v>
      </c>
      <c r="H470" s="17" t="s">
        <v>390</v>
      </c>
      <c r="I470" s="146"/>
      <c r="J470" s="18"/>
      <c r="K470" s="67"/>
      <c r="L470" s="67"/>
      <c r="M470" s="18"/>
      <c r="N470" s="18"/>
      <c r="O470" s="43">
        <f t="shared" si="87"/>
        <v>0</v>
      </c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10"/>
      <c r="BD470" s="10"/>
      <c r="BE470" s="10"/>
    </row>
    <row r="471" spans="1:60" ht="38.25" customHeight="1" x14ac:dyDescent="0.25">
      <c r="A471" s="157"/>
      <c r="B471" s="160"/>
      <c r="C471" s="158"/>
      <c r="D471" s="16"/>
      <c r="E471" s="16"/>
      <c r="F471" s="191"/>
      <c r="G471" s="54"/>
      <c r="H471" s="17"/>
      <c r="I471" s="146"/>
      <c r="J471" s="18"/>
      <c r="K471" s="70" t="s">
        <v>1004</v>
      </c>
      <c r="L471" s="72">
        <v>0</v>
      </c>
      <c r="M471" s="62"/>
      <c r="N471" s="18"/>
      <c r="O471" s="43">
        <f t="shared" si="87"/>
        <v>0</v>
      </c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 t="s">
        <v>1005</v>
      </c>
      <c r="BC471" s="10"/>
      <c r="BD471" s="10"/>
      <c r="BE471" s="10"/>
    </row>
    <row r="472" spans="1:60" ht="25.5" customHeight="1" x14ac:dyDescent="0.25">
      <c r="A472" s="157"/>
      <c r="B472" s="160"/>
      <c r="C472" s="158"/>
      <c r="D472" s="16"/>
      <c r="E472" s="16"/>
      <c r="F472" s="191"/>
      <c r="G472" s="54"/>
      <c r="H472" s="17"/>
      <c r="I472" s="146"/>
      <c r="J472" s="18"/>
      <c r="K472" s="70" t="s">
        <v>955</v>
      </c>
      <c r="L472" s="72">
        <v>0</v>
      </c>
      <c r="M472" s="18"/>
      <c r="N472" s="18"/>
      <c r="O472" s="43">
        <f t="shared" si="87"/>
        <v>0</v>
      </c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10"/>
      <c r="BD472" s="10"/>
      <c r="BE472" s="10"/>
    </row>
    <row r="473" spans="1:60" ht="38.25" customHeight="1" x14ac:dyDescent="0.25">
      <c r="A473" s="157"/>
      <c r="B473" s="160"/>
      <c r="C473" s="158"/>
      <c r="D473" s="16"/>
      <c r="E473" s="16"/>
      <c r="F473" s="191"/>
      <c r="G473" s="54"/>
      <c r="H473" s="17"/>
      <c r="I473" s="146"/>
      <c r="J473" s="18"/>
      <c r="K473" s="70" t="s">
        <v>956</v>
      </c>
      <c r="L473" s="72">
        <v>0</v>
      </c>
      <c r="M473" s="18"/>
      <c r="N473" s="18"/>
      <c r="O473" s="43">
        <f t="shared" si="87"/>
        <v>0</v>
      </c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10"/>
      <c r="BD473" s="10"/>
      <c r="BE473" s="10"/>
    </row>
    <row r="474" spans="1:60" ht="38.25" customHeight="1" x14ac:dyDescent="0.25">
      <c r="A474" s="157"/>
      <c r="B474" s="160"/>
      <c r="C474" s="158"/>
      <c r="D474" s="16"/>
      <c r="E474" s="16"/>
      <c r="F474" s="191"/>
      <c r="G474" s="54"/>
      <c r="H474" s="17"/>
      <c r="I474" s="146"/>
      <c r="J474" s="18"/>
      <c r="K474" s="73" t="s">
        <v>942</v>
      </c>
      <c r="L474" s="72">
        <v>0</v>
      </c>
      <c r="M474" s="18"/>
      <c r="N474" s="18"/>
      <c r="O474" s="43">
        <f t="shared" si="87"/>
        <v>0</v>
      </c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10"/>
      <c r="BD474" s="10"/>
      <c r="BE474" s="10"/>
    </row>
    <row r="475" spans="1:60" ht="12.75" customHeight="1" x14ac:dyDescent="0.25">
      <c r="A475" s="157"/>
      <c r="B475" s="160"/>
      <c r="C475" s="158"/>
      <c r="D475" s="16"/>
      <c r="E475" s="16"/>
      <c r="F475" s="191"/>
      <c r="G475" s="54"/>
      <c r="H475" s="17"/>
      <c r="I475" s="146"/>
      <c r="J475" s="18"/>
      <c r="K475" s="70" t="s">
        <v>504</v>
      </c>
      <c r="L475" s="72">
        <v>0</v>
      </c>
      <c r="M475" s="18"/>
      <c r="N475" s="18"/>
      <c r="O475" s="43">
        <f t="shared" si="87"/>
        <v>0</v>
      </c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10"/>
      <c r="BD475" s="10"/>
      <c r="BE475" s="10"/>
    </row>
    <row r="476" spans="1:60" ht="38.25" customHeight="1" x14ac:dyDescent="0.25">
      <c r="A476" s="157"/>
      <c r="B476" s="160"/>
      <c r="C476" s="158"/>
      <c r="D476" s="16"/>
      <c r="E476" s="16"/>
      <c r="F476" s="191"/>
      <c r="G476" s="54"/>
      <c r="H476" s="17"/>
      <c r="I476" s="146"/>
      <c r="J476" s="18"/>
      <c r="K476" s="70" t="s">
        <v>1022</v>
      </c>
      <c r="L476" s="72">
        <v>0</v>
      </c>
      <c r="M476" s="18"/>
      <c r="N476" s="18"/>
      <c r="O476" s="43">
        <f t="shared" si="87"/>
        <v>0</v>
      </c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10"/>
      <c r="BD476" s="10"/>
      <c r="BE476" s="10"/>
    </row>
    <row r="477" spans="1:60" ht="38.25" customHeight="1" x14ac:dyDescent="0.25">
      <c r="A477" s="157"/>
      <c r="B477" s="160"/>
      <c r="C477" s="158"/>
      <c r="D477" s="16"/>
      <c r="E477" s="16"/>
      <c r="F477" s="191"/>
      <c r="G477" s="54"/>
      <c r="H477" s="17"/>
      <c r="I477" s="146"/>
      <c r="J477" s="18"/>
      <c r="K477" s="70" t="s">
        <v>1023</v>
      </c>
      <c r="L477" s="72">
        <v>0</v>
      </c>
      <c r="M477" s="18"/>
      <c r="N477" s="18"/>
      <c r="O477" s="43">
        <f t="shared" si="87"/>
        <v>0</v>
      </c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10"/>
      <c r="BD477" s="10"/>
      <c r="BE477" s="10"/>
    </row>
    <row r="478" spans="1:60" ht="76.5" x14ac:dyDescent="0.25">
      <c r="A478" s="157"/>
      <c r="B478" s="160"/>
      <c r="C478" s="158"/>
      <c r="D478" s="16"/>
      <c r="E478" s="16"/>
      <c r="F478" s="191"/>
      <c r="G478" s="54"/>
      <c r="H478" s="17"/>
      <c r="I478" s="146"/>
      <c r="J478" s="18"/>
      <c r="K478" s="70" t="s">
        <v>1024</v>
      </c>
      <c r="L478" s="72">
        <v>0</v>
      </c>
      <c r="M478" s="18"/>
      <c r="N478" s="18"/>
      <c r="O478" s="43">
        <f t="shared" si="87"/>
        <v>0</v>
      </c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10"/>
      <c r="BD478" s="10"/>
      <c r="BE478" s="10"/>
    </row>
    <row r="479" spans="1:60" ht="21.75" customHeight="1" x14ac:dyDescent="0.25">
      <c r="A479" s="157"/>
      <c r="B479" s="160"/>
      <c r="C479" s="158"/>
      <c r="D479" s="16"/>
      <c r="E479" s="16"/>
      <c r="F479" s="191"/>
      <c r="G479" s="54"/>
      <c r="H479" s="17"/>
      <c r="I479" s="146"/>
      <c r="J479" s="18"/>
      <c r="K479" s="70" t="s">
        <v>940</v>
      </c>
      <c r="L479" s="72">
        <v>0</v>
      </c>
      <c r="M479" s="18"/>
      <c r="N479" s="18"/>
      <c r="O479" s="43">
        <f t="shared" si="87"/>
        <v>0</v>
      </c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10"/>
      <c r="BD479" s="10"/>
      <c r="BE479" s="10"/>
    </row>
    <row r="480" spans="1:60" ht="25.5" customHeight="1" x14ac:dyDescent="0.25">
      <c r="A480" s="157"/>
      <c r="B480" s="160"/>
      <c r="C480" s="158"/>
      <c r="D480" s="16"/>
      <c r="E480" s="16"/>
      <c r="F480" s="191"/>
      <c r="G480" s="54"/>
      <c r="H480" s="17"/>
      <c r="I480" s="146"/>
      <c r="J480" s="18"/>
      <c r="K480" s="70" t="s">
        <v>921</v>
      </c>
      <c r="L480" s="72">
        <v>0</v>
      </c>
      <c r="M480" s="18"/>
      <c r="N480" s="18"/>
      <c r="O480" s="43">
        <f t="shared" si="87"/>
        <v>0</v>
      </c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10"/>
      <c r="BD480" s="10"/>
      <c r="BE480" s="10"/>
    </row>
    <row r="481" spans="1:60" ht="21" customHeight="1" x14ac:dyDescent="0.25">
      <c r="A481" s="157"/>
      <c r="B481" s="160"/>
      <c r="C481" s="158"/>
      <c r="D481" s="16"/>
      <c r="E481" s="16"/>
      <c r="F481" s="191"/>
      <c r="G481" s="54"/>
      <c r="H481" s="17"/>
      <c r="I481" s="146"/>
      <c r="J481" s="18"/>
      <c r="K481" s="70" t="s">
        <v>922</v>
      </c>
      <c r="L481" s="72">
        <v>0</v>
      </c>
      <c r="M481" s="18"/>
      <c r="N481" s="18"/>
      <c r="O481" s="43">
        <f t="shared" si="87"/>
        <v>0</v>
      </c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10"/>
      <c r="BD481" s="10"/>
      <c r="BE481" s="10"/>
    </row>
    <row r="482" spans="1:60" ht="13.5" customHeight="1" x14ac:dyDescent="0.25">
      <c r="A482" s="157" t="s">
        <v>42</v>
      </c>
      <c r="B482" s="158" t="s">
        <v>40</v>
      </c>
      <c r="C482" s="158" t="s">
        <v>40</v>
      </c>
      <c r="D482" s="16" t="s">
        <v>276</v>
      </c>
      <c r="E482" s="16" t="s">
        <v>278</v>
      </c>
      <c r="F482" s="16"/>
      <c r="G482" s="54"/>
      <c r="H482" s="17"/>
      <c r="I482" s="18" t="s">
        <v>279</v>
      </c>
      <c r="J482" s="18"/>
      <c r="K482" s="67"/>
      <c r="L482" s="67"/>
      <c r="M482" s="18"/>
      <c r="N482" s="18"/>
      <c r="O482" s="43">
        <f t="shared" si="87"/>
        <v>798000000</v>
      </c>
      <c r="P482" s="43">
        <f>+P483+P485+P486+P487+P488</f>
        <v>548000000</v>
      </c>
      <c r="Q482" s="43">
        <f t="shared" ref="Q482:BB482" si="92">+Q483+Q485+Q486+Q487+Q488</f>
        <v>0</v>
      </c>
      <c r="R482" s="43">
        <f t="shared" si="92"/>
        <v>0</v>
      </c>
      <c r="S482" s="43">
        <f t="shared" si="92"/>
        <v>0</v>
      </c>
      <c r="T482" s="43">
        <f t="shared" si="92"/>
        <v>0</v>
      </c>
      <c r="U482" s="43">
        <f t="shared" si="92"/>
        <v>0</v>
      </c>
      <c r="V482" s="43">
        <f t="shared" si="92"/>
        <v>0</v>
      </c>
      <c r="W482" s="43">
        <f t="shared" si="92"/>
        <v>0</v>
      </c>
      <c r="X482" s="43">
        <f t="shared" si="92"/>
        <v>0</v>
      </c>
      <c r="Y482" s="43">
        <f t="shared" si="92"/>
        <v>0</v>
      </c>
      <c r="Z482" s="43">
        <f t="shared" si="92"/>
        <v>0</v>
      </c>
      <c r="AA482" s="43">
        <f t="shared" si="92"/>
        <v>0</v>
      </c>
      <c r="AB482" s="43">
        <f t="shared" si="92"/>
        <v>0</v>
      </c>
      <c r="AC482" s="43">
        <f t="shared" si="92"/>
        <v>0</v>
      </c>
      <c r="AD482" s="43">
        <f t="shared" si="92"/>
        <v>0</v>
      </c>
      <c r="AE482" s="43">
        <f t="shared" si="92"/>
        <v>0</v>
      </c>
      <c r="AF482" s="43">
        <f t="shared" si="92"/>
        <v>0</v>
      </c>
      <c r="AG482" s="43">
        <f t="shared" si="92"/>
        <v>0</v>
      </c>
      <c r="AH482" s="43">
        <f t="shared" si="92"/>
        <v>0</v>
      </c>
      <c r="AI482" s="43">
        <f t="shared" si="92"/>
        <v>250000000</v>
      </c>
      <c r="AJ482" s="43">
        <f t="shared" si="92"/>
        <v>0</v>
      </c>
      <c r="AK482" s="43">
        <f t="shared" si="92"/>
        <v>0</v>
      </c>
      <c r="AL482" s="43">
        <f t="shared" si="92"/>
        <v>0</v>
      </c>
      <c r="AM482" s="43">
        <f t="shared" si="92"/>
        <v>0</v>
      </c>
      <c r="AN482" s="43">
        <f t="shared" si="92"/>
        <v>0</v>
      </c>
      <c r="AO482" s="43">
        <f t="shared" si="92"/>
        <v>0</v>
      </c>
      <c r="AP482" s="43">
        <f t="shared" si="92"/>
        <v>0</v>
      </c>
      <c r="AQ482" s="43">
        <f t="shared" si="92"/>
        <v>0</v>
      </c>
      <c r="AR482" s="43">
        <f t="shared" si="92"/>
        <v>0</v>
      </c>
      <c r="AS482" s="43">
        <f t="shared" si="92"/>
        <v>0</v>
      </c>
      <c r="AT482" s="43">
        <f t="shared" si="92"/>
        <v>0</v>
      </c>
      <c r="AU482" s="43">
        <f t="shared" si="92"/>
        <v>0</v>
      </c>
      <c r="AV482" s="43">
        <f t="shared" si="92"/>
        <v>0</v>
      </c>
      <c r="AW482" s="43">
        <f t="shared" si="92"/>
        <v>0</v>
      </c>
      <c r="AX482" s="43">
        <f t="shared" si="92"/>
        <v>0</v>
      </c>
      <c r="AY482" s="43">
        <f t="shared" si="92"/>
        <v>0</v>
      </c>
      <c r="AZ482" s="43">
        <f t="shared" si="92"/>
        <v>0</v>
      </c>
      <c r="BA482" s="43">
        <f t="shared" si="92"/>
        <v>0</v>
      </c>
      <c r="BB482" s="43">
        <f t="shared" si="92"/>
        <v>0</v>
      </c>
      <c r="BC482" s="10"/>
      <c r="BD482" s="10"/>
      <c r="BE482" s="10"/>
    </row>
    <row r="483" spans="1:60" ht="22.5" customHeight="1" x14ac:dyDescent="0.25">
      <c r="A483" s="157" t="s">
        <v>42</v>
      </c>
      <c r="B483" s="158" t="s">
        <v>40</v>
      </c>
      <c r="C483" s="158" t="s">
        <v>40</v>
      </c>
      <c r="D483" s="16" t="s">
        <v>276</v>
      </c>
      <c r="E483" s="16" t="s">
        <v>278</v>
      </c>
      <c r="F483" s="294" t="s">
        <v>1292</v>
      </c>
      <c r="G483" s="54" t="s">
        <v>284</v>
      </c>
      <c r="H483" s="17" t="s">
        <v>285</v>
      </c>
      <c r="I483" s="146" t="s">
        <v>786</v>
      </c>
      <c r="J483" s="18"/>
      <c r="K483" s="67"/>
      <c r="L483" s="189"/>
      <c r="M483" s="62" t="s">
        <v>907</v>
      </c>
      <c r="N483" s="59">
        <v>448000000</v>
      </c>
      <c r="O483" s="43">
        <f t="shared" si="87"/>
        <v>448000000</v>
      </c>
      <c r="P483" s="44">
        <v>448000000</v>
      </c>
      <c r="Q483" s="44">
        <v>0</v>
      </c>
      <c r="R483" s="44"/>
      <c r="S483" s="44">
        <v>0</v>
      </c>
      <c r="T483" s="44">
        <v>0</v>
      </c>
      <c r="U483" s="44">
        <v>0</v>
      </c>
      <c r="V483" s="44">
        <v>0</v>
      </c>
      <c r="W483" s="44">
        <v>0</v>
      </c>
      <c r="X483" s="44">
        <v>0</v>
      </c>
      <c r="Y483" s="44"/>
      <c r="Z483" s="44">
        <v>0</v>
      </c>
      <c r="AA483" s="44"/>
      <c r="AB483" s="44">
        <v>0</v>
      </c>
      <c r="AC483" s="44">
        <v>0</v>
      </c>
      <c r="AD483" s="44">
        <v>0</v>
      </c>
      <c r="AE483" s="44"/>
      <c r="AF483" s="44">
        <v>0</v>
      </c>
      <c r="AG483" s="44">
        <v>0</v>
      </c>
      <c r="AH483" s="44">
        <v>0</v>
      </c>
      <c r="AI483" s="44">
        <v>0</v>
      </c>
      <c r="AJ483" s="44">
        <v>0</v>
      </c>
      <c r="AK483" s="44">
        <v>0</v>
      </c>
      <c r="AL483" s="44">
        <v>0</v>
      </c>
      <c r="AM483" s="44">
        <v>0</v>
      </c>
      <c r="AN483" s="44">
        <v>0</v>
      </c>
      <c r="AO483" s="44">
        <v>0</v>
      </c>
      <c r="AP483" s="44">
        <v>0</v>
      </c>
      <c r="AQ483" s="44">
        <v>0</v>
      </c>
      <c r="AR483" s="44">
        <v>0</v>
      </c>
      <c r="AS483" s="44">
        <v>0</v>
      </c>
      <c r="AT483" s="44">
        <v>0</v>
      </c>
      <c r="AU483" s="44">
        <v>0</v>
      </c>
      <c r="AV483" s="44"/>
      <c r="AW483" s="44"/>
      <c r="AX483" s="44">
        <v>0</v>
      </c>
      <c r="AY483" s="44"/>
      <c r="AZ483" s="44">
        <v>0</v>
      </c>
      <c r="BA483" s="44"/>
      <c r="BB483" s="41"/>
      <c r="BH483" s="129">
        <f>+N483-O483</f>
        <v>0</v>
      </c>
    </row>
    <row r="484" spans="1:60" ht="51.75" customHeight="1" x14ac:dyDescent="0.25">
      <c r="A484" s="157"/>
      <c r="B484" s="158"/>
      <c r="C484" s="158"/>
      <c r="D484" s="16"/>
      <c r="E484" s="16"/>
      <c r="F484" s="16"/>
      <c r="G484" s="54"/>
      <c r="H484" s="17"/>
      <c r="I484" s="146"/>
      <c r="J484" s="18"/>
      <c r="K484" s="100" t="s">
        <v>1067</v>
      </c>
      <c r="L484" s="72">
        <v>448000000</v>
      </c>
      <c r="M484" s="62"/>
      <c r="N484" s="62"/>
      <c r="O484" s="43">
        <f t="shared" si="87"/>
        <v>0</v>
      </c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1"/>
    </row>
    <row r="485" spans="1:60" ht="33.75" customHeight="1" x14ac:dyDescent="0.25">
      <c r="A485" s="157" t="s">
        <v>42</v>
      </c>
      <c r="B485" s="158" t="s">
        <v>40</v>
      </c>
      <c r="C485" s="158" t="s">
        <v>40</v>
      </c>
      <c r="D485" s="16" t="s">
        <v>276</v>
      </c>
      <c r="E485" s="16" t="s">
        <v>278</v>
      </c>
      <c r="F485" s="294" t="s">
        <v>1180</v>
      </c>
      <c r="G485" s="54" t="s">
        <v>280</v>
      </c>
      <c r="H485" s="17" t="s">
        <v>281</v>
      </c>
      <c r="I485" s="146" t="s">
        <v>754</v>
      </c>
      <c r="J485" s="18"/>
      <c r="K485" s="67"/>
      <c r="L485" s="67"/>
      <c r="M485" s="18" t="s">
        <v>907</v>
      </c>
      <c r="N485" s="59">
        <f>SUM(L489:L490)</f>
        <v>350000000</v>
      </c>
      <c r="O485" s="43">
        <f t="shared" si="87"/>
        <v>350000000</v>
      </c>
      <c r="P485" s="44">
        <v>100000000</v>
      </c>
      <c r="Q485" s="44">
        <v>0</v>
      </c>
      <c r="R485" s="44"/>
      <c r="S485" s="44">
        <v>0</v>
      </c>
      <c r="T485" s="44">
        <v>0</v>
      </c>
      <c r="U485" s="44">
        <v>0</v>
      </c>
      <c r="V485" s="44">
        <v>0</v>
      </c>
      <c r="W485" s="44">
        <v>0</v>
      </c>
      <c r="X485" s="44">
        <v>0</v>
      </c>
      <c r="Y485" s="44"/>
      <c r="Z485" s="44">
        <v>0</v>
      </c>
      <c r="AA485" s="44"/>
      <c r="AB485" s="44">
        <v>0</v>
      </c>
      <c r="AC485" s="44">
        <v>0</v>
      </c>
      <c r="AD485" s="44">
        <v>0</v>
      </c>
      <c r="AE485" s="44"/>
      <c r="AF485" s="44">
        <v>0</v>
      </c>
      <c r="AG485" s="44">
        <v>0</v>
      </c>
      <c r="AH485" s="44">
        <v>0</v>
      </c>
      <c r="AI485" s="44">
        <v>250000000</v>
      </c>
      <c r="AJ485" s="44">
        <v>0</v>
      </c>
      <c r="AK485" s="44">
        <v>0</v>
      </c>
      <c r="AL485" s="44">
        <v>0</v>
      </c>
      <c r="AM485" s="44">
        <v>0</v>
      </c>
      <c r="AN485" s="44">
        <v>0</v>
      </c>
      <c r="AO485" s="44">
        <v>0</v>
      </c>
      <c r="AP485" s="44">
        <v>0</v>
      </c>
      <c r="AQ485" s="44">
        <v>0</v>
      </c>
      <c r="AR485" s="44">
        <v>0</v>
      </c>
      <c r="AS485" s="44">
        <v>0</v>
      </c>
      <c r="AT485" s="44">
        <v>0</v>
      </c>
      <c r="AU485" s="44">
        <v>0</v>
      </c>
      <c r="AV485" s="44"/>
      <c r="AW485" s="44"/>
      <c r="AX485" s="44">
        <v>0</v>
      </c>
      <c r="AY485" s="44"/>
      <c r="AZ485" s="44">
        <v>0</v>
      </c>
      <c r="BA485" s="44"/>
      <c r="BB485" s="44"/>
      <c r="BC485" s="10"/>
      <c r="BD485" s="10"/>
      <c r="BE485" s="10"/>
      <c r="BH485" s="129">
        <f>+N485-O485</f>
        <v>0</v>
      </c>
    </row>
    <row r="486" spans="1:60" ht="22.5" customHeight="1" x14ac:dyDescent="0.25">
      <c r="A486" s="157"/>
      <c r="B486" s="158"/>
      <c r="C486" s="158"/>
      <c r="D486" s="16"/>
      <c r="E486" s="16"/>
      <c r="F486" s="16"/>
      <c r="G486" s="54" t="s">
        <v>282</v>
      </c>
      <c r="H486" s="17" t="s">
        <v>283</v>
      </c>
      <c r="I486" s="146"/>
      <c r="J486" s="155"/>
      <c r="K486" s="199"/>
      <c r="L486" s="199"/>
      <c r="M486" s="18" t="s">
        <v>907</v>
      </c>
      <c r="N486" s="18"/>
      <c r="O486" s="43">
        <f t="shared" si="87"/>
        <v>0</v>
      </c>
      <c r="P486" s="44">
        <v>0</v>
      </c>
      <c r="Q486" s="44">
        <v>0</v>
      </c>
      <c r="R486" s="44"/>
      <c r="S486" s="44">
        <v>0</v>
      </c>
      <c r="T486" s="44">
        <v>0</v>
      </c>
      <c r="U486" s="44">
        <v>0</v>
      </c>
      <c r="V486" s="44">
        <v>0</v>
      </c>
      <c r="W486" s="44">
        <v>0</v>
      </c>
      <c r="X486" s="44">
        <v>0</v>
      </c>
      <c r="Y486" s="44"/>
      <c r="Z486" s="44">
        <v>0</v>
      </c>
      <c r="AA486" s="44"/>
      <c r="AB486" s="44">
        <v>0</v>
      </c>
      <c r="AC486" s="44">
        <v>0</v>
      </c>
      <c r="AD486" s="44">
        <v>0</v>
      </c>
      <c r="AE486" s="44"/>
      <c r="AF486" s="44">
        <v>0</v>
      </c>
      <c r="AG486" s="44">
        <v>0</v>
      </c>
      <c r="AH486" s="44">
        <v>0</v>
      </c>
      <c r="AI486" s="44">
        <v>0</v>
      </c>
      <c r="AJ486" s="44">
        <v>0</v>
      </c>
      <c r="AK486" s="44">
        <v>0</v>
      </c>
      <c r="AL486" s="44">
        <v>0</v>
      </c>
      <c r="AM486" s="44">
        <v>0</v>
      </c>
      <c r="AN486" s="44">
        <v>0</v>
      </c>
      <c r="AO486" s="44">
        <v>0</v>
      </c>
      <c r="AP486" s="44">
        <v>0</v>
      </c>
      <c r="AQ486" s="44">
        <v>0</v>
      </c>
      <c r="AR486" s="44">
        <v>0</v>
      </c>
      <c r="AS486" s="44">
        <v>0</v>
      </c>
      <c r="AT486" s="44">
        <v>0</v>
      </c>
      <c r="AU486" s="44">
        <v>0</v>
      </c>
      <c r="AV486" s="44"/>
      <c r="AW486" s="44"/>
      <c r="AX486" s="44">
        <v>0</v>
      </c>
      <c r="AY486" s="44"/>
      <c r="AZ486" s="44">
        <v>0</v>
      </c>
      <c r="BA486" s="44"/>
      <c r="BB486" s="41"/>
    </row>
    <row r="487" spans="1:60" ht="56.25" customHeight="1" x14ac:dyDescent="0.25">
      <c r="A487" s="157"/>
      <c r="B487" s="158"/>
      <c r="C487" s="158"/>
      <c r="D487" s="16"/>
      <c r="E487" s="16"/>
      <c r="F487" s="16"/>
      <c r="G487" s="54" t="s">
        <v>286</v>
      </c>
      <c r="H487" s="17" t="s">
        <v>287</v>
      </c>
      <c r="I487" s="146"/>
      <c r="J487" s="18"/>
      <c r="K487" s="67"/>
      <c r="L487" s="67"/>
      <c r="M487" s="18" t="s">
        <v>907</v>
      </c>
      <c r="N487" s="18"/>
      <c r="O487" s="43">
        <f t="shared" si="87"/>
        <v>0</v>
      </c>
      <c r="P487" s="44">
        <v>0</v>
      </c>
      <c r="Q487" s="44">
        <v>0</v>
      </c>
      <c r="R487" s="44"/>
      <c r="S487" s="44">
        <v>0</v>
      </c>
      <c r="T487" s="44">
        <v>0</v>
      </c>
      <c r="U487" s="44">
        <v>0</v>
      </c>
      <c r="V487" s="44">
        <v>0</v>
      </c>
      <c r="W487" s="44">
        <v>0</v>
      </c>
      <c r="X487" s="44">
        <v>0</v>
      </c>
      <c r="Y487" s="44"/>
      <c r="Z487" s="44">
        <v>0</v>
      </c>
      <c r="AA487" s="44"/>
      <c r="AB487" s="44">
        <v>0</v>
      </c>
      <c r="AC487" s="44">
        <v>0</v>
      </c>
      <c r="AD487" s="44">
        <v>0</v>
      </c>
      <c r="AE487" s="44"/>
      <c r="AF487" s="44">
        <v>0</v>
      </c>
      <c r="AG487" s="44">
        <v>0</v>
      </c>
      <c r="AH487" s="44">
        <v>0</v>
      </c>
      <c r="AI487" s="44">
        <v>0</v>
      </c>
      <c r="AJ487" s="44">
        <v>0</v>
      </c>
      <c r="AK487" s="44">
        <v>0</v>
      </c>
      <c r="AL487" s="44">
        <v>0</v>
      </c>
      <c r="AM487" s="44">
        <v>0</v>
      </c>
      <c r="AN487" s="44">
        <v>0</v>
      </c>
      <c r="AO487" s="44">
        <v>0</v>
      </c>
      <c r="AP487" s="44">
        <v>0</v>
      </c>
      <c r="AQ487" s="44">
        <v>0</v>
      </c>
      <c r="AR487" s="44">
        <v>0</v>
      </c>
      <c r="AS487" s="44">
        <v>0</v>
      </c>
      <c r="AT487" s="44">
        <v>0</v>
      </c>
      <c r="AU487" s="44">
        <v>0</v>
      </c>
      <c r="AV487" s="44"/>
      <c r="AW487" s="44"/>
      <c r="AX487" s="44">
        <v>0</v>
      </c>
      <c r="AY487" s="44"/>
      <c r="AZ487" s="44">
        <v>0</v>
      </c>
      <c r="BA487" s="44"/>
      <c r="BB487" s="41"/>
    </row>
    <row r="488" spans="1:60" ht="33.75" customHeight="1" x14ac:dyDescent="0.25">
      <c r="A488" s="157"/>
      <c r="B488" s="158"/>
      <c r="C488" s="158"/>
      <c r="D488" s="16"/>
      <c r="E488" s="16"/>
      <c r="F488" s="16"/>
      <c r="G488" s="54" t="s">
        <v>288</v>
      </c>
      <c r="H488" s="17" t="s">
        <v>289</v>
      </c>
      <c r="I488" s="146"/>
      <c r="J488" s="18"/>
      <c r="K488" s="67"/>
      <c r="L488" s="67"/>
      <c r="M488" s="18" t="s">
        <v>907</v>
      </c>
      <c r="N488" s="18"/>
      <c r="O488" s="43">
        <f t="shared" si="87"/>
        <v>0</v>
      </c>
      <c r="P488" s="44">
        <v>0</v>
      </c>
      <c r="Q488" s="44">
        <v>0</v>
      </c>
      <c r="R488" s="44"/>
      <c r="S488" s="44">
        <v>0</v>
      </c>
      <c r="T488" s="44">
        <v>0</v>
      </c>
      <c r="U488" s="44">
        <v>0</v>
      </c>
      <c r="V488" s="44">
        <v>0</v>
      </c>
      <c r="W488" s="44">
        <v>0</v>
      </c>
      <c r="X488" s="44">
        <v>0</v>
      </c>
      <c r="Y488" s="44"/>
      <c r="Z488" s="44">
        <v>0</v>
      </c>
      <c r="AA488" s="44"/>
      <c r="AB488" s="44">
        <v>0</v>
      </c>
      <c r="AC488" s="44">
        <v>0</v>
      </c>
      <c r="AD488" s="44">
        <v>0</v>
      </c>
      <c r="AE488" s="44"/>
      <c r="AF488" s="44">
        <v>0</v>
      </c>
      <c r="AG488" s="44">
        <v>0</v>
      </c>
      <c r="AH488" s="44">
        <v>0</v>
      </c>
      <c r="AI488" s="44">
        <v>0</v>
      </c>
      <c r="AJ488" s="44">
        <v>0</v>
      </c>
      <c r="AK488" s="44">
        <v>0</v>
      </c>
      <c r="AL488" s="44">
        <v>0</v>
      </c>
      <c r="AM488" s="44">
        <v>0</v>
      </c>
      <c r="AN488" s="44">
        <v>0</v>
      </c>
      <c r="AO488" s="44">
        <v>0</v>
      </c>
      <c r="AP488" s="44">
        <v>0</v>
      </c>
      <c r="AQ488" s="44">
        <v>0</v>
      </c>
      <c r="AR488" s="44">
        <v>0</v>
      </c>
      <c r="AS488" s="44">
        <v>0</v>
      </c>
      <c r="AT488" s="44">
        <v>0</v>
      </c>
      <c r="AU488" s="44">
        <v>0</v>
      </c>
      <c r="AV488" s="44"/>
      <c r="AW488" s="44"/>
      <c r="AX488" s="44">
        <v>0</v>
      </c>
      <c r="AY488" s="44"/>
      <c r="AZ488" s="44">
        <v>0</v>
      </c>
      <c r="BA488" s="44"/>
      <c r="BB488" s="41"/>
    </row>
    <row r="489" spans="1:60" ht="51" customHeight="1" x14ac:dyDescent="0.25">
      <c r="A489" s="157"/>
      <c r="B489" s="158"/>
      <c r="C489" s="158"/>
      <c r="D489" s="16"/>
      <c r="E489" s="16"/>
      <c r="F489" s="191"/>
      <c r="G489" s="54"/>
      <c r="H489" s="17"/>
      <c r="I489" s="146"/>
      <c r="J489" s="18"/>
      <c r="K489" s="100" t="s">
        <v>1067</v>
      </c>
      <c r="L489" s="72">
        <v>100000000</v>
      </c>
      <c r="M489" s="18"/>
      <c r="N489" s="18"/>
      <c r="O489" s="43">
        <f t="shared" si="87"/>
        <v>0</v>
      </c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1"/>
    </row>
    <row r="490" spans="1:60" ht="13.5" customHeight="1" x14ac:dyDescent="0.25">
      <c r="A490" s="157"/>
      <c r="B490" s="158"/>
      <c r="C490" s="158"/>
      <c r="D490" s="16"/>
      <c r="E490" s="16"/>
      <c r="F490" s="191"/>
      <c r="G490" s="54"/>
      <c r="H490" s="17"/>
      <c r="I490" s="146"/>
      <c r="J490" s="18"/>
      <c r="K490" s="70" t="s">
        <v>922</v>
      </c>
      <c r="L490" s="72">
        <v>250000000</v>
      </c>
      <c r="M490" s="18"/>
      <c r="N490" s="18"/>
      <c r="O490" s="43">
        <f t="shared" si="87"/>
        <v>0</v>
      </c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1"/>
    </row>
    <row r="491" spans="1:60" ht="13.5" customHeight="1" x14ac:dyDescent="0.25">
      <c r="A491" s="157" t="s">
        <v>42</v>
      </c>
      <c r="B491" s="158" t="s">
        <v>40</v>
      </c>
      <c r="C491" s="158" t="s">
        <v>40</v>
      </c>
      <c r="D491" s="16" t="s">
        <v>276</v>
      </c>
      <c r="E491" s="16" t="s">
        <v>290</v>
      </c>
      <c r="F491" s="16"/>
      <c r="G491" s="173"/>
      <c r="H491" s="18"/>
      <c r="I491" s="18" t="s">
        <v>291</v>
      </c>
      <c r="J491" s="18"/>
      <c r="K491" s="67"/>
      <c r="L491" s="72"/>
      <c r="M491" s="18"/>
      <c r="N491" s="18"/>
      <c r="O491" s="43">
        <f t="shared" si="87"/>
        <v>150000000</v>
      </c>
      <c r="P491" s="43">
        <f>+P492+P493</f>
        <v>100000000</v>
      </c>
      <c r="Q491" s="43">
        <f t="shared" ref="Q491:BB491" si="93">+Q492+Q493</f>
        <v>0</v>
      </c>
      <c r="R491" s="43">
        <f t="shared" si="93"/>
        <v>0</v>
      </c>
      <c r="S491" s="43">
        <f t="shared" si="93"/>
        <v>0</v>
      </c>
      <c r="T491" s="43">
        <f t="shared" si="93"/>
        <v>0</v>
      </c>
      <c r="U491" s="43">
        <f t="shared" si="93"/>
        <v>0</v>
      </c>
      <c r="V491" s="43">
        <f t="shared" si="93"/>
        <v>0</v>
      </c>
      <c r="W491" s="43">
        <f t="shared" si="93"/>
        <v>0</v>
      </c>
      <c r="X491" s="43">
        <f t="shared" si="93"/>
        <v>0</v>
      </c>
      <c r="Y491" s="43">
        <f t="shared" si="93"/>
        <v>0</v>
      </c>
      <c r="Z491" s="43">
        <f t="shared" si="93"/>
        <v>0</v>
      </c>
      <c r="AA491" s="43">
        <f t="shared" si="93"/>
        <v>0</v>
      </c>
      <c r="AB491" s="43">
        <f t="shared" si="93"/>
        <v>0</v>
      </c>
      <c r="AC491" s="43">
        <f t="shared" si="93"/>
        <v>0</v>
      </c>
      <c r="AD491" s="43">
        <f t="shared" si="93"/>
        <v>0</v>
      </c>
      <c r="AE491" s="43">
        <f t="shared" si="93"/>
        <v>0</v>
      </c>
      <c r="AF491" s="43">
        <f t="shared" si="93"/>
        <v>50000000</v>
      </c>
      <c r="AG491" s="43">
        <f t="shared" si="93"/>
        <v>0</v>
      </c>
      <c r="AH491" s="43">
        <f t="shared" si="93"/>
        <v>0</v>
      </c>
      <c r="AI491" s="43">
        <f t="shared" si="93"/>
        <v>0</v>
      </c>
      <c r="AJ491" s="43">
        <f t="shared" si="93"/>
        <v>0</v>
      </c>
      <c r="AK491" s="43">
        <f t="shared" si="93"/>
        <v>0</v>
      </c>
      <c r="AL491" s="43">
        <f t="shared" si="93"/>
        <v>0</v>
      </c>
      <c r="AM491" s="43">
        <f t="shared" si="93"/>
        <v>0</v>
      </c>
      <c r="AN491" s="43">
        <f t="shared" si="93"/>
        <v>0</v>
      </c>
      <c r="AO491" s="43">
        <f t="shared" si="93"/>
        <v>0</v>
      </c>
      <c r="AP491" s="43">
        <f t="shared" si="93"/>
        <v>0</v>
      </c>
      <c r="AQ491" s="43">
        <f t="shared" si="93"/>
        <v>0</v>
      </c>
      <c r="AR491" s="43">
        <f t="shared" si="93"/>
        <v>0</v>
      </c>
      <c r="AS491" s="43">
        <f t="shared" si="93"/>
        <v>0</v>
      </c>
      <c r="AT491" s="43">
        <f t="shared" si="93"/>
        <v>0</v>
      </c>
      <c r="AU491" s="43">
        <f t="shared" si="93"/>
        <v>0</v>
      </c>
      <c r="AV491" s="43">
        <f t="shared" si="93"/>
        <v>0</v>
      </c>
      <c r="AW491" s="43">
        <f t="shared" si="93"/>
        <v>0</v>
      </c>
      <c r="AX491" s="43">
        <f t="shared" si="93"/>
        <v>0</v>
      </c>
      <c r="AY491" s="43">
        <f t="shared" si="93"/>
        <v>0</v>
      </c>
      <c r="AZ491" s="43">
        <f t="shared" si="93"/>
        <v>0</v>
      </c>
      <c r="BA491" s="43">
        <f t="shared" si="93"/>
        <v>0</v>
      </c>
      <c r="BB491" s="43">
        <f t="shared" si="93"/>
        <v>0</v>
      </c>
    </row>
    <row r="492" spans="1:60" ht="56.25" customHeight="1" x14ac:dyDescent="0.25">
      <c r="A492" s="157" t="s">
        <v>42</v>
      </c>
      <c r="B492" s="158" t="s">
        <v>40</v>
      </c>
      <c r="C492" s="158" t="s">
        <v>40</v>
      </c>
      <c r="D492" s="16" t="s">
        <v>276</v>
      </c>
      <c r="E492" s="16" t="s">
        <v>290</v>
      </c>
      <c r="F492" s="294" t="s">
        <v>1293</v>
      </c>
      <c r="G492" s="54" t="s">
        <v>292</v>
      </c>
      <c r="H492" s="17" t="s">
        <v>293</v>
      </c>
      <c r="I492" s="146" t="s">
        <v>913</v>
      </c>
      <c r="J492" s="18"/>
      <c r="K492" s="67"/>
      <c r="L492" s="67"/>
      <c r="M492" s="18" t="s">
        <v>907</v>
      </c>
      <c r="N492" s="59">
        <f>+SUM(L494:L495)</f>
        <v>150000000</v>
      </c>
      <c r="O492" s="43">
        <f t="shared" si="87"/>
        <v>150000000</v>
      </c>
      <c r="P492" s="44">
        <v>100000000</v>
      </c>
      <c r="Q492" s="44">
        <v>0</v>
      </c>
      <c r="R492" s="44"/>
      <c r="S492" s="44">
        <v>0</v>
      </c>
      <c r="T492" s="44">
        <v>0</v>
      </c>
      <c r="U492" s="44">
        <v>0</v>
      </c>
      <c r="V492" s="44">
        <v>0</v>
      </c>
      <c r="W492" s="44">
        <v>0</v>
      </c>
      <c r="X492" s="44">
        <v>0</v>
      </c>
      <c r="Y492" s="44">
        <v>0</v>
      </c>
      <c r="Z492" s="44">
        <v>0</v>
      </c>
      <c r="AA492" s="44"/>
      <c r="AB492" s="44">
        <v>0</v>
      </c>
      <c r="AC492" s="44">
        <v>0</v>
      </c>
      <c r="AD492" s="44">
        <v>0</v>
      </c>
      <c r="AE492" s="44"/>
      <c r="AF492" s="44">
        <v>50000000</v>
      </c>
      <c r="AG492" s="44">
        <v>0</v>
      </c>
      <c r="AH492" s="44">
        <v>0</v>
      </c>
      <c r="AI492" s="44">
        <v>0</v>
      </c>
      <c r="AJ492" s="44">
        <v>0</v>
      </c>
      <c r="AK492" s="44">
        <v>0</v>
      </c>
      <c r="AL492" s="44">
        <v>0</v>
      </c>
      <c r="AM492" s="44">
        <v>0</v>
      </c>
      <c r="AN492" s="44">
        <v>0</v>
      </c>
      <c r="AO492" s="44">
        <v>0</v>
      </c>
      <c r="AP492" s="44">
        <v>0</v>
      </c>
      <c r="AQ492" s="44">
        <v>0</v>
      </c>
      <c r="AR492" s="44">
        <v>0</v>
      </c>
      <c r="AS492" s="44">
        <v>0</v>
      </c>
      <c r="AT492" s="44">
        <v>0</v>
      </c>
      <c r="AU492" s="44">
        <v>0</v>
      </c>
      <c r="AV492" s="44"/>
      <c r="AW492" s="44"/>
      <c r="AX492" s="44">
        <v>0</v>
      </c>
      <c r="AY492" s="44"/>
      <c r="AZ492" s="44">
        <v>0</v>
      </c>
      <c r="BA492" s="44"/>
      <c r="BB492" s="41"/>
      <c r="BH492" s="129">
        <f>+N492-O492</f>
        <v>0</v>
      </c>
    </row>
    <row r="493" spans="1:60" ht="45" customHeight="1" x14ac:dyDescent="0.25">
      <c r="A493" s="157"/>
      <c r="B493" s="158"/>
      <c r="C493" s="158"/>
      <c r="D493" s="16"/>
      <c r="E493" s="16"/>
      <c r="F493" s="194"/>
      <c r="G493" s="54" t="s">
        <v>294</v>
      </c>
      <c r="H493" s="17" t="s">
        <v>295</v>
      </c>
      <c r="I493" s="148"/>
      <c r="J493" s="17"/>
      <c r="K493" s="70"/>
      <c r="L493" s="70"/>
      <c r="M493" s="18" t="s">
        <v>907</v>
      </c>
      <c r="N493" s="18"/>
      <c r="O493" s="43">
        <f t="shared" si="87"/>
        <v>0</v>
      </c>
      <c r="P493" s="44">
        <v>0</v>
      </c>
      <c r="Q493" s="44">
        <v>0</v>
      </c>
      <c r="R493" s="44"/>
      <c r="S493" s="44">
        <v>0</v>
      </c>
      <c r="T493" s="44">
        <v>0</v>
      </c>
      <c r="U493" s="44">
        <v>0</v>
      </c>
      <c r="V493" s="44">
        <v>0</v>
      </c>
      <c r="W493" s="44">
        <v>0</v>
      </c>
      <c r="X493" s="44">
        <v>0</v>
      </c>
      <c r="Y493" s="44"/>
      <c r="Z493" s="44">
        <v>0</v>
      </c>
      <c r="AA493" s="44"/>
      <c r="AB493" s="44">
        <v>0</v>
      </c>
      <c r="AC493" s="44">
        <v>0</v>
      </c>
      <c r="AD493" s="44">
        <v>0</v>
      </c>
      <c r="AE493" s="44"/>
      <c r="AF493" s="44">
        <v>0</v>
      </c>
      <c r="AG493" s="44">
        <v>0</v>
      </c>
      <c r="AH493" s="44">
        <v>0</v>
      </c>
      <c r="AI493" s="44">
        <v>0</v>
      </c>
      <c r="AJ493" s="44">
        <v>0</v>
      </c>
      <c r="AK493" s="44">
        <v>0</v>
      </c>
      <c r="AL493" s="44">
        <v>0</v>
      </c>
      <c r="AM493" s="44">
        <v>0</v>
      </c>
      <c r="AN493" s="44">
        <v>0</v>
      </c>
      <c r="AO493" s="44">
        <v>0</v>
      </c>
      <c r="AP493" s="44">
        <v>0</v>
      </c>
      <c r="AQ493" s="44">
        <v>0</v>
      </c>
      <c r="AR493" s="44">
        <v>0</v>
      </c>
      <c r="AS493" s="44">
        <v>0</v>
      </c>
      <c r="AT493" s="44">
        <v>0</v>
      </c>
      <c r="AU493" s="44">
        <v>0</v>
      </c>
      <c r="AV493" s="44"/>
      <c r="AW493" s="44"/>
      <c r="AX493" s="44">
        <v>0</v>
      </c>
      <c r="AY493" s="44"/>
      <c r="AZ493" s="44">
        <v>0</v>
      </c>
      <c r="BA493" s="44"/>
      <c r="BB493" s="41"/>
    </row>
    <row r="494" spans="1:60" ht="51" customHeight="1" x14ac:dyDescent="0.25">
      <c r="A494" s="157"/>
      <c r="B494" s="158"/>
      <c r="C494" s="158"/>
      <c r="D494" s="16"/>
      <c r="E494" s="16"/>
      <c r="F494" s="194"/>
      <c r="G494" s="54"/>
      <c r="H494" s="17"/>
      <c r="I494" s="148"/>
      <c r="J494" s="17"/>
      <c r="K494" s="100" t="s">
        <v>1067</v>
      </c>
      <c r="L494" s="72">
        <v>100000000</v>
      </c>
      <c r="M494" s="18"/>
      <c r="N494" s="18"/>
      <c r="O494" s="43">
        <f t="shared" si="87"/>
        <v>0</v>
      </c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1"/>
    </row>
    <row r="495" spans="1:60" ht="26.25" customHeight="1" x14ac:dyDescent="0.25">
      <c r="A495" s="157"/>
      <c r="B495" s="158"/>
      <c r="C495" s="158"/>
      <c r="D495" s="16"/>
      <c r="E495" s="16"/>
      <c r="F495" s="194"/>
      <c r="G495" s="54"/>
      <c r="H495" s="17"/>
      <c r="I495" s="148"/>
      <c r="J495" s="17"/>
      <c r="K495" s="70" t="s">
        <v>940</v>
      </c>
      <c r="L495" s="72">
        <v>50000000</v>
      </c>
      <c r="M495" s="18"/>
      <c r="N495" s="18"/>
      <c r="O495" s="43">
        <f t="shared" si="87"/>
        <v>0</v>
      </c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1"/>
    </row>
    <row r="496" spans="1:60" ht="13.5" customHeight="1" x14ac:dyDescent="0.25">
      <c r="A496" s="157" t="s">
        <v>42</v>
      </c>
      <c r="B496" s="158" t="s">
        <v>40</v>
      </c>
      <c r="C496" s="158" t="s">
        <v>40</v>
      </c>
      <c r="D496" s="16" t="s">
        <v>276</v>
      </c>
      <c r="E496" s="16" t="s">
        <v>296</v>
      </c>
      <c r="F496" s="16"/>
      <c r="G496" s="173"/>
      <c r="H496" s="18"/>
      <c r="I496" s="18" t="s">
        <v>297</v>
      </c>
      <c r="J496" s="18"/>
      <c r="K496" s="67"/>
      <c r="L496" s="67"/>
      <c r="M496" s="18"/>
      <c r="N496" s="18"/>
      <c r="O496" s="43">
        <f t="shared" si="87"/>
        <v>422629512</v>
      </c>
      <c r="P496" s="43">
        <f>+SUM(P497:P501)</f>
        <v>0</v>
      </c>
      <c r="Q496" s="43">
        <f t="shared" ref="Q496:BB496" si="94">+SUM(Q497:Q501)</f>
        <v>0</v>
      </c>
      <c r="R496" s="43">
        <f t="shared" si="94"/>
        <v>0</v>
      </c>
      <c r="S496" s="43">
        <f t="shared" si="94"/>
        <v>0</v>
      </c>
      <c r="T496" s="43">
        <f t="shared" si="94"/>
        <v>0</v>
      </c>
      <c r="U496" s="43">
        <f t="shared" si="94"/>
        <v>0</v>
      </c>
      <c r="V496" s="43">
        <f t="shared" si="94"/>
        <v>0</v>
      </c>
      <c r="W496" s="43">
        <f t="shared" si="94"/>
        <v>0</v>
      </c>
      <c r="X496" s="43">
        <f t="shared" si="94"/>
        <v>0</v>
      </c>
      <c r="Y496" s="43">
        <f t="shared" si="94"/>
        <v>0</v>
      </c>
      <c r="Z496" s="43">
        <f t="shared" si="94"/>
        <v>0</v>
      </c>
      <c r="AA496" s="43">
        <f t="shared" si="94"/>
        <v>0</v>
      </c>
      <c r="AB496" s="43">
        <f t="shared" si="94"/>
        <v>0</v>
      </c>
      <c r="AC496" s="43">
        <f t="shared" si="94"/>
        <v>0</v>
      </c>
      <c r="AD496" s="43">
        <f t="shared" si="94"/>
        <v>0</v>
      </c>
      <c r="AE496" s="43">
        <f t="shared" si="94"/>
        <v>0</v>
      </c>
      <c r="AF496" s="43">
        <f t="shared" si="94"/>
        <v>0</v>
      </c>
      <c r="AG496" s="43">
        <f t="shared" si="94"/>
        <v>0</v>
      </c>
      <c r="AH496" s="43">
        <f t="shared" si="94"/>
        <v>0</v>
      </c>
      <c r="AI496" s="43">
        <f t="shared" si="94"/>
        <v>422629512</v>
      </c>
      <c r="AJ496" s="43">
        <f t="shared" si="94"/>
        <v>0</v>
      </c>
      <c r="AK496" s="43">
        <f t="shared" si="94"/>
        <v>0</v>
      </c>
      <c r="AL496" s="43">
        <f t="shared" si="94"/>
        <v>0</v>
      </c>
      <c r="AM496" s="43">
        <f t="shared" si="94"/>
        <v>0</v>
      </c>
      <c r="AN496" s="43">
        <f t="shared" si="94"/>
        <v>0</v>
      </c>
      <c r="AO496" s="43">
        <f t="shared" si="94"/>
        <v>0</v>
      </c>
      <c r="AP496" s="43">
        <f t="shared" si="94"/>
        <v>0</v>
      </c>
      <c r="AQ496" s="43">
        <f t="shared" si="94"/>
        <v>0</v>
      </c>
      <c r="AR496" s="43">
        <f t="shared" si="94"/>
        <v>0</v>
      </c>
      <c r="AS496" s="43">
        <f t="shared" si="94"/>
        <v>0</v>
      </c>
      <c r="AT496" s="43">
        <f t="shared" si="94"/>
        <v>0</v>
      </c>
      <c r="AU496" s="43">
        <f t="shared" si="94"/>
        <v>0</v>
      </c>
      <c r="AV496" s="43">
        <f t="shared" si="94"/>
        <v>0</v>
      </c>
      <c r="AW496" s="43">
        <f t="shared" si="94"/>
        <v>0</v>
      </c>
      <c r="AX496" s="43">
        <f t="shared" si="94"/>
        <v>0</v>
      </c>
      <c r="AY496" s="43">
        <f t="shared" si="94"/>
        <v>0</v>
      </c>
      <c r="AZ496" s="43">
        <f t="shared" si="94"/>
        <v>0</v>
      </c>
      <c r="BA496" s="43">
        <f t="shared" si="94"/>
        <v>0</v>
      </c>
      <c r="BB496" s="43">
        <f t="shared" si="94"/>
        <v>0</v>
      </c>
    </row>
    <row r="497" spans="1:60" ht="33.75" customHeight="1" x14ac:dyDescent="0.25">
      <c r="A497" s="157" t="s">
        <v>42</v>
      </c>
      <c r="B497" s="158" t="s">
        <v>40</v>
      </c>
      <c r="C497" s="158" t="s">
        <v>40</v>
      </c>
      <c r="D497" s="16" t="s">
        <v>276</v>
      </c>
      <c r="E497" s="16" t="s">
        <v>296</v>
      </c>
      <c r="F497" s="294" t="s">
        <v>1181</v>
      </c>
      <c r="G497" s="54" t="s">
        <v>298</v>
      </c>
      <c r="H497" s="17" t="s">
        <v>299</v>
      </c>
      <c r="I497" s="146" t="s">
        <v>781</v>
      </c>
      <c r="J497" s="18"/>
      <c r="K497" s="67"/>
      <c r="L497" s="67"/>
      <c r="M497" s="18" t="s">
        <v>907</v>
      </c>
      <c r="N497" s="59">
        <v>422629512</v>
      </c>
      <c r="O497" s="43">
        <f t="shared" si="87"/>
        <v>422629512</v>
      </c>
      <c r="P497" s="44">
        <v>0</v>
      </c>
      <c r="Q497" s="44">
        <v>0</v>
      </c>
      <c r="R497" s="44"/>
      <c r="S497" s="44">
        <v>0</v>
      </c>
      <c r="T497" s="44">
        <v>0</v>
      </c>
      <c r="U497" s="44">
        <v>0</v>
      </c>
      <c r="V497" s="44">
        <v>0</v>
      </c>
      <c r="W497" s="44">
        <v>0</v>
      </c>
      <c r="X497" s="44">
        <v>0</v>
      </c>
      <c r="Y497" s="44"/>
      <c r="Z497" s="44">
        <v>0</v>
      </c>
      <c r="AA497" s="44"/>
      <c r="AB497" s="44">
        <v>0</v>
      </c>
      <c r="AC497" s="44">
        <v>0</v>
      </c>
      <c r="AD497" s="44">
        <v>0</v>
      </c>
      <c r="AE497" s="44"/>
      <c r="AF497" s="44">
        <v>0</v>
      </c>
      <c r="AG497" s="44">
        <v>0</v>
      </c>
      <c r="AH497" s="44">
        <v>0</v>
      </c>
      <c r="AI497" s="44">
        <v>422629512</v>
      </c>
      <c r="AJ497" s="44">
        <v>0</v>
      </c>
      <c r="AK497" s="44">
        <v>0</v>
      </c>
      <c r="AL497" s="44">
        <v>0</v>
      </c>
      <c r="AM497" s="44">
        <v>0</v>
      </c>
      <c r="AN497" s="44">
        <v>0</v>
      </c>
      <c r="AO497" s="44">
        <v>0</v>
      </c>
      <c r="AP497" s="44">
        <v>0</v>
      </c>
      <c r="AQ497" s="44">
        <v>0</v>
      </c>
      <c r="AR497" s="44">
        <v>0</v>
      </c>
      <c r="AS497" s="44">
        <v>0</v>
      </c>
      <c r="AT497" s="44">
        <v>0</v>
      </c>
      <c r="AU497" s="44">
        <v>0</v>
      </c>
      <c r="AV497" s="44"/>
      <c r="AW497" s="44"/>
      <c r="AX497" s="44">
        <v>0</v>
      </c>
      <c r="AY497" s="44"/>
      <c r="AZ497" s="44">
        <v>0</v>
      </c>
      <c r="BA497" s="44"/>
      <c r="BB497" s="41"/>
      <c r="BH497" s="129">
        <f>+N497-O497</f>
        <v>0</v>
      </c>
    </row>
    <row r="498" spans="1:60" ht="33.75" customHeight="1" x14ac:dyDescent="0.25">
      <c r="A498" s="157"/>
      <c r="B498" s="158"/>
      <c r="C498" s="158"/>
      <c r="D498" s="16"/>
      <c r="E498" s="16"/>
      <c r="F498" s="191"/>
      <c r="G498" s="54" t="s">
        <v>300</v>
      </c>
      <c r="H498" s="17" t="s">
        <v>301</v>
      </c>
      <c r="I498" s="148"/>
      <c r="J498" s="18"/>
      <c r="K498" s="67"/>
      <c r="L498" s="67"/>
      <c r="M498" s="18" t="s">
        <v>907</v>
      </c>
      <c r="N498" s="59"/>
      <c r="O498" s="43">
        <f t="shared" si="87"/>
        <v>0</v>
      </c>
      <c r="P498" s="44">
        <v>0</v>
      </c>
      <c r="Q498" s="44">
        <v>0</v>
      </c>
      <c r="R498" s="44"/>
      <c r="S498" s="44">
        <v>0</v>
      </c>
      <c r="T498" s="44">
        <v>0</v>
      </c>
      <c r="U498" s="44">
        <v>0</v>
      </c>
      <c r="V498" s="44">
        <v>0</v>
      </c>
      <c r="W498" s="44">
        <v>0</v>
      </c>
      <c r="X498" s="44">
        <v>0</v>
      </c>
      <c r="Y498" s="44"/>
      <c r="Z498" s="44">
        <v>0</v>
      </c>
      <c r="AA498" s="44"/>
      <c r="AB498" s="44">
        <v>0</v>
      </c>
      <c r="AC498" s="44">
        <v>0</v>
      </c>
      <c r="AD498" s="44">
        <v>0</v>
      </c>
      <c r="AE498" s="44"/>
      <c r="AF498" s="44">
        <v>0</v>
      </c>
      <c r="AG498" s="44">
        <v>0</v>
      </c>
      <c r="AH498" s="44">
        <v>0</v>
      </c>
      <c r="AI498" s="44">
        <v>0</v>
      </c>
      <c r="AJ498" s="44">
        <v>0</v>
      </c>
      <c r="AK498" s="44">
        <v>0</v>
      </c>
      <c r="AL498" s="44">
        <v>0</v>
      </c>
      <c r="AM498" s="44">
        <v>0</v>
      </c>
      <c r="AN498" s="44">
        <v>0</v>
      </c>
      <c r="AO498" s="44">
        <v>0</v>
      </c>
      <c r="AP498" s="44">
        <v>0</v>
      </c>
      <c r="AQ498" s="44">
        <v>0</v>
      </c>
      <c r="AR498" s="44">
        <v>0</v>
      </c>
      <c r="AS498" s="44">
        <v>0</v>
      </c>
      <c r="AT498" s="44">
        <v>0</v>
      </c>
      <c r="AU498" s="44">
        <v>0</v>
      </c>
      <c r="AV498" s="44"/>
      <c r="AW498" s="44"/>
      <c r="AX498" s="44">
        <v>0</v>
      </c>
      <c r="AY498" s="44"/>
      <c r="AZ498" s="44">
        <v>0</v>
      </c>
      <c r="BA498" s="44"/>
      <c r="BB498" s="41"/>
    </row>
    <row r="499" spans="1:60" ht="22.5" customHeight="1" x14ac:dyDescent="0.25">
      <c r="A499" s="157"/>
      <c r="B499" s="158"/>
      <c r="C499" s="158"/>
      <c r="D499" s="16"/>
      <c r="E499" s="16"/>
      <c r="F499" s="191"/>
      <c r="G499" s="54" t="s">
        <v>302</v>
      </c>
      <c r="H499" s="17" t="s">
        <v>303</v>
      </c>
      <c r="I499" s="148"/>
      <c r="J499" s="18"/>
      <c r="K499" s="67"/>
      <c r="L499" s="67"/>
      <c r="M499" s="18" t="s">
        <v>907</v>
      </c>
      <c r="N499" s="18"/>
      <c r="O499" s="43">
        <f t="shared" si="87"/>
        <v>0</v>
      </c>
      <c r="P499" s="44">
        <v>0</v>
      </c>
      <c r="Q499" s="44">
        <v>0</v>
      </c>
      <c r="R499" s="44"/>
      <c r="S499" s="44">
        <v>0</v>
      </c>
      <c r="T499" s="44">
        <v>0</v>
      </c>
      <c r="U499" s="44">
        <v>0</v>
      </c>
      <c r="V499" s="44">
        <v>0</v>
      </c>
      <c r="W499" s="44">
        <v>0</v>
      </c>
      <c r="X499" s="44">
        <v>0</v>
      </c>
      <c r="Y499" s="44"/>
      <c r="Z499" s="44">
        <v>0</v>
      </c>
      <c r="AA499" s="44"/>
      <c r="AB499" s="44">
        <v>0</v>
      </c>
      <c r="AC499" s="44">
        <v>0</v>
      </c>
      <c r="AD499" s="44">
        <v>0</v>
      </c>
      <c r="AE499" s="44"/>
      <c r="AF499" s="44">
        <v>0</v>
      </c>
      <c r="AG499" s="44">
        <v>0</v>
      </c>
      <c r="AH499" s="44">
        <v>0</v>
      </c>
      <c r="AI499" s="44">
        <v>0</v>
      </c>
      <c r="AJ499" s="44">
        <v>0</v>
      </c>
      <c r="AK499" s="44">
        <v>0</v>
      </c>
      <c r="AL499" s="44">
        <v>0</v>
      </c>
      <c r="AM499" s="44">
        <v>0</v>
      </c>
      <c r="AN499" s="44">
        <v>0</v>
      </c>
      <c r="AO499" s="44">
        <v>0</v>
      </c>
      <c r="AP499" s="44">
        <v>0</v>
      </c>
      <c r="AQ499" s="44">
        <v>0</v>
      </c>
      <c r="AR499" s="44">
        <v>0</v>
      </c>
      <c r="AS499" s="44">
        <v>0</v>
      </c>
      <c r="AT499" s="44">
        <v>0</v>
      </c>
      <c r="AU499" s="44">
        <v>0</v>
      </c>
      <c r="AV499" s="44"/>
      <c r="AW499" s="44"/>
      <c r="AX499" s="44">
        <v>0</v>
      </c>
      <c r="AY499" s="44"/>
      <c r="AZ499" s="44">
        <v>0</v>
      </c>
      <c r="BA499" s="44"/>
      <c r="BB499" s="41"/>
    </row>
    <row r="500" spans="1:60" ht="22.5" customHeight="1" x14ac:dyDescent="0.25">
      <c r="A500" s="157"/>
      <c r="B500" s="158"/>
      <c r="C500" s="158"/>
      <c r="D500" s="16"/>
      <c r="E500" s="16"/>
      <c r="F500" s="191"/>
      <c r="G500" s="54" t="s">
        <v>304</v>
      </c>
      <c r="H500" s="17" t="s">
        <v>305</v>
      </c>
      <c r="I500" s="148"/>
      <c r="J500" s="18"/>
      <c r="K500" s="67"/>
      <c r="L500" s="67"/>
      <c r="M500" s="18" t="s">
        <v>907</v>
      </c>
      <c r="N500" s="18"/>
      <c r="O500" s="43">
        <f t="shared" si="87"/>
        <v>0</v>
      </c>
      <c r="P500" s="44">
        <v>0</v>
      </c>
      <c r="Q500" s="44">
        <v>0</v>
      </c>
      <c r="R500" s="44"/>
      <c r="S500" s="44">
        <v>0</v>
      </c>
      <c r="T500" s="44">
        <v>0</v>
      </c>
      <c r="U500" s="44">
        <v>0</v>
      </c>
      <c r="V500" s="44">
        <v>0</v>
      </c>
      <c r="W500" s="44">
        <v>0</v>
      </c>
      <c r="X500" s="44">
        <v>0</v>
      </c>
      <c r="Y500" s="44"/>
      <c r="Z500" s="44">
        <v>0</v>
      </c>
      <c r="AA500" s="44"/>
      <c r="AB500" s="44">
        <v>0</v>
      </c>
      <c r="AC500" s="44">
        <v>0</v>
      </c>
      <c r="AD500" s="44">
        <v>0</v>
      </c>
      <c r="AE500" s="44"/>
      <c r="AF500" s="44">
        <v>0</v>
      </c>
      <c r="AG500" s="44">
        <v>0</v>
      </c>
      <c r="AH500" s="44">
        <v>0</v>
      </c>
      <c r="AI500" s="44">
        <v>0</v>
      </c>
      <c r="AJ500" s="44">
        <v>0</v>
      </c>
      <c r="AK500" s="44">
        <v>0</v>
      </c>
      <c r="AL500" s="44">
        <v>0</v>
      </c>
      <c r="AM500" s="44">
        <v>0</v>
      </c>
      <c r="AN500" s="44">
        <v>0</v>
      </c>
      <c r="AO500" s="44">
        <v>0</v>
      </c>
      <c r="AP500" s="44">
        <v>0</v>
      </c>
      <c r="AQ500" s="44">
        <v>0</v>
      </c>
      <c r="AR500" s="44">
        <v>0</v>
      </c>
      <c r="AS500" s="44">
        <v>0</v>
      </c>
      <c r="AT500" s="44">
        <v>0</v>
      </c>
      <c r="AU500" s="44">
        <v>0</v>
      </c>
      <c r="AV500" s="44"/>
      <c r="AW500" s="44"/>
      <c r="AX500" s="44">
        <v>0</v>
      </c>
      <c r="AY500" s="44"/>
      <c r="AZ500" s="44">
        <v>0</v>
      </c>
      <c r="BA500" s="44"/>
      <c r="BB500" s="41"/>
    </row>
    <row r="501" spans="1:60" ht="45" customHeight="1" x14ac:dyDescent="0.25">
      <c r="A501" s="157"/>
      <c r="B501" s="16"/>
      <c r="C501" s="16"/>
      <c r="D501" s="16"/>
      <c r="E501" s="16"/>
      <c r="F501" s="191"/>
      <c r="G501" s="54" t="s">
        <v>306</v>
      </c>
      <c r="H501" s="17" t="s">
        <v>307</v>
      </c>
      <c r="I501" s="148"/>
      <c r="J501" s="18"/>
      <c r="K501" s="67"/>
      <c r="L501" s="67"/>
      <c r="M501" s="18" t="s">
        <v>907</v>
      </c>
      <c r="N501" s="18"/>
      <c r="O501" s="43">
        <f t="shared" si="87"/>
        <v>0</v>
      </c>
      <c r="P501" s="44">
        <v>0</v>
      </c>
      <c r="Q501" s="44">
        <v>0</v>
      </c>
      <c r="R501" s="44"/>
      <c r="S501" s="44">
        <v>0</v>
      </c>
      <c r="T501" s="44">
        <v>0</v>
      </c>
      <c r="U501" s="44">
        <v>0</v>
      </c>
      <c r="V501" s="44">
        <v>0</v>
      </c>
      <c r="W501" s="44">
        <v>0</v>
      </c>
      <c r="X501" s="44">
        <v>0</v>
      </c>
      <c r="Y501" s="44"/>
      <c r="Z501" s="44">
        <v>0</v>
      </c>
      <c r="AA501" s="44"/>
      <c r="AB501" s="44">
        <v>0</v>
      </c>
      <c r="AC501" s="44">
        <v>0</v>
      </c>
      <c r="AD501" s="44">
        <v>0</v>
      </c>
      <c r="AE501" s="44"/>
      <c r="AF501" s="44">
        <v>0</v>
      </c>
      <c r="AG501" s="44">
        <v>0</v>
      </c>
      <c r="AH501" s="44">
        <v>0</v>
      </c>
      <c r="AI501" s="44">
        <v>0</v>
      </c>
      <c r="AJ501" s="44">
        <v>0</v>
      </c>
      <c r="AK501" s="44">
        <v>0</v>
      </c>
      <c r="AL501" s="44">
        <v>0</v>
      </c>
      <c r="AM501" s="44">
        <v>0</v>
      </c>
      <c r="AN501" s="44">
        <v>0</v>
      </c>
      <c r="AO501" s="44">
        <v>0</v>
      </c>
      <c r="AP501" s="44">
        <v>0</v>
      </c>
      <c r="AQ501" s="44">
        <v>0</v>
      </c>
      <c r="AR501" s="44">
        <v>0</v>
      </c>
      <c r="AS501" s="44">
        <v>0</v>
      </c>
      <c r="AT501" s="44">
        <v>0</v>
      </c>
      <c r="AU501" s="44">
        <v>0</v>
      </c>
      <c r="AV501" s="44"/>
      <c r="AW501" s="44"/>
      <c r="AX501" s="44">
        <v>0</v>
      </c>
      <c r="AY501" s="44"/>
      <c r="AZ501" s="44">
        <v>0</v>
      </c>
      <c r="BA501" s="44"/>
      <c r="BB501" s="44"/>
      <c r="BC501" s="10"/>
      <c r="BD501" s="10"/>
      <c r="BE501" s="10"/>
    </row>
    <row r="502" spans="1:60" ht="13.5" customHeight="1" x14ac:dyDescent="0.25">
      <c r="A502" s="157"/>
      <c r="B502" s="16"/>
      <c r="C502" s="16"/>
      <c r="D502" s="16"/>
      <c r="E502" s="16"/>
      <c r="F502" s="191"/>
      <c r="G502" s="54"/>
      <c r="H502" s="17"/>
      <c r="I502" s="148"/>
      <c r="J502" s="18"/>
      <c r="K502" s="70" t="s">
        <v>922</v>
      </c>
      <c r="L502" s="72">
        <v>422629512</v>
      </c>
      <c r="M502" s="18"/>
      <c r="N502" s="18"/>
      <c r="O502" s="43">
        <f t="shared" si="87"/>
        <v>0</v>
      </c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10"/>
      <c r="BD502" s="10"/>
      <c r="BE502" s="10"/>
    </row>
    <row r="503" spans="1:60" ht="12.75" customHeight="1" x14ac:dyDescent="0.25">
      <c r="A503" s="157"/>
      <c r="B503" s="16"/>
      <c r="C503" s="16"/>
      <c r="D503" s="16"/>
      <c r="E503" s="16"/>
      <c r="F503" s="191"/>
      <c r="G503" s="54"/>
      <c r="H503" s="17"/>
      <c r="I503" s="148"/>
      <c r="J503" s="18"/>
      <c r="K503" s="67"/>
      <c r="L503" s="68"/>
      <c r="M503" s="18"/>
      <c r="N503" s="18"/>
      <c r="O503" s="43">
        <f t="shared" si="87"/>
        <v>0</v>
      </c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10"/>
      <c r="BD503" s="10"/>
      <c r="BE503" s="10"/>
    </row>
    <row r="504" spans="1:60" ht="12.75" customHeight="1" x14ac:dyDescent="0.25">
      <c r="A504" s="157" t="s">
        <v>42</v>
      </c>
      <c r="B504" s="16" t="s">
        <v>41</v>
      </c>
      <c r="C504" s="155"/>
      <c r="D504" s="155"/>
      <c r="E504" s="155"/>
      <c r="F504" s="155"/>
      <c r="G504" s="176"/>
      <c r="H504" s="155"/>
      <c r="I504" s="18" t="s">
        <v>107</v>
      </c>
      <c r="J504" s="18"/>
      <c r="K504" s="67"/>
      <c r="L504" s="67"/>
      <c r="M504" s="18"/>
      <c r="N504" s="18"/>
      <c r="O504" s="43">
        <f t="shared" si="87"/>
        <v>275000000</v>
      </c>
      <c r="P504" s="135">
        <f>+P505</f>
        <v>0</v>
      </c>
      <c r="Q504" s="135">
        <f t="shared" ref="Q504:BB506" si="95">+Q505</f>
        <v>0</v>
      </c>
      <c r="R504" s="135">
        <f t="shared" si="95"/>
        <v>0</v>
      </c>
      <c r="S504" s="135">
        <f t="shared" si="95"/>
        <v>0</v>
      </c>
      <c r="T504" s="135">
        <f t="shared" si="95"/>
        <v>0</v>
      </c>
      <c r="U504" s="135">
        <f t="shared" si="95"/>
        <v>0</v>
      </c>
      <c r="V504" s="135">
        <f t="shared" si="95"/>
        <v>0</v>
      </c>
      <c r="W504" s="135">
        <f t="shared" si="95"/>
        <v>0</v>
      </c>
      <c r="X504" s="135">
        <f t="shared" si="95"/>
        <v>0</v>
      </c>
      <c r="Y504" s="135">
        <f t="shared" si="95"/>
        <v>0</v>
      </c>
      <c r="Z504" s="135">
        <f t="shared" si="95"/>
        <v>0</v>
      </c>
      <c r="AA504" s="135">
        <f t="shared" si="95"/>
        <v>0</v>
      </c>
      <c r="AB504" s="135">
        <f t="shared" si="95"/>
        <v>0</v>
      </c>
      <c r="AC504" s="135">
        <f t="shared" si="95"/>
        <v>0</v>
      </c>
      <c r="AD504" s="135">
        <f t="shared" si="95"/>
        <v>25000000</v>
      </c>
      <c r="AE504" s="135">
        <f t="shared" si="95"/>
        <v>0</v>
      </c>
      <c r="AF504" s="135">
        <f t="shared" si="95"/>
        <v>100000000</v>
      </c>
      <c r="AG504" s="135">
        <f t="shared" si="95"/>
        <v>0</v>
      </c>
      <c r="AH504" s="135">
        <f t="shared" si="95"/>
        <v>0</v>
      </c>
      <c r="AI504" s="135">
        <f t="shared" si="95"/>
        <v>150000000</v>
      </c>
      <c r="AJ504" s="135">
        <f t="shared" si="95"/>
        <v>0</v>
      </c>
      <c r="AK504" s="135">
        <f t="shared" si="95"/>
        <v>0</v>
      </c>
      <c r="AL504" s="135">
        <f t="shared" si="95"/>
        <v>0</v>
      </c>
      <c r="AM504" s="135">
        <f t="shared" si="95"/>
        <v>0</v>
      </c>
      <c r="AN504" s="135">
        <f t="shared" si="95"/>
        <v>0</v>
      </c>
      <c r="AO504" s="135">
        <f t="shared" si="95"/>
        <v>0</v>
      </c>
      <c r="AP504" s="135">
        <f t="shared" si="95"/>
        <v>0</v>
      </c>
      <c r="AQ504" s="135">
        <f t="shared" si="95"/>
        <v>0</v>
      </c>
      <c r="AR504" s="135">
        <f t="shared" si="95"/>
        <v>0</v>
      </c>
      <c r="AS504" s="135">
        <f t="shared" si="95"/>
        <v>0</v>
      </c>
      <c r="AT504" s="135">
        <f t="shared" si="95"/>
        <v>0</v>
      </c>
      <c r="AU504" s="135">
        <f t="shared" si="95"/>
        <v>0</v>
      </c>
      <c r="AV504" s="135">
        <f t="shared" si="95"/>
        <v>0</v>
      </c>
      <c r="AW504" s="135">
        <f t="shared" si="95"/>
        <v>0</v>
      </c>
      <c r="AX504" s="135">
        <f t="shared" si="95"/>
        <v>0</v>
      </c>
      <c r="AY504" s="135">
        <f t="shared" si="95"/>
        <v>0</v>
      </c>
      <c r="AZ504" s="135">
        <f t="shared" si="95"/>
        <v>0</v>
      </c>
      <c r="BA504" s="135">
        <f t="shared" si="95"/>
        <v>0</v>
      </c>
      <c r="BB504" s="135">
        <f t="shared" si="95"/>
        <v>0</v>
      </c>
      <c r="BC504" s="10"/>
      <c r="BD504" s="10"/>
      <c r="BE504" s="10"/>
    </row>
    <row r="505" spans="1:60" ht="112.5" customHeight="1" x14ac:dyDescent="0.25">
      <c r="A505" s="157" t="s">
        <v>42</v>
      </c>
      <c r="B505" s="158" t="s">
        <v>41</v>
      </c>
      <c r="C505" s="16" t="s">
        <v>41</v>
      </c>
      <c r="D505" s="16"/>
      <c r="E505" s="16"/>
      <c r="F505" s="16"/>
      <c r="G505" s="54"/>
      <c r="H505" s="17"/>
      <c r="I505" s="18" t="s">
        <v>1119</v>
      </c>
      <c r="J505" s="18"/>
      <c r="K505" s="67"/>
      <c r="L505" s="67"/>
      <c r="M505" s="18"/>
      <c r="N505" s="18"/>
      <c r="O505" s="43">
        <f t="shared" si="87"/>
        <v>275000000</v>
      </c>
      <c r="P505" s="43">
        <f>+P506</f>
        <v>0</v>
      </c>
      <c r="Q505" s="43">
        <f t="shared" si="95"/>
        <v>0</v>
      </c>
      <c r="R505" s="43">
        <f t="shared" si="95"/>
        <v>0</v>
      </c>
      <c r="S505" s="43">
        <f t="shared" si="95"/>
        <v>0</v>
      </c>
      <c r="T505" s="43">
        <f t="shared" si="95"/>
        <v>0</v>
      </c>
      <c r="U505" s="43">
        <f t="shared" si="95"/>
        <v>0</v>
      </c>
      <c r="V505" s="43">
        <f t="shared" si="95"/>
        <v>0</v>
      </c>
      <c r="W505" s="43">
        <f t="shared" si="95"/>
        <v>0</v>
      </c>
      <c r="X505" s="43">
        <f t="shared" si="95"/>
        <v>0</v>
      </c>
      <c r="Y505" s="43">
        <f t="shared" si="95"/>
        <v>0</v>
      </c>
      <c r="Z505" s="43">
        <f t="shared" si="95"/>
        <v>0</v>
      </c>
      <c r="AA505" s="43">
        <f t="shared" si="95"/>
        <v>0</v>
      </c>
      <c r="AB505" s="43">
        <f t="shared" si="95"/>
        <v>0</v>
      </c>
      <c r="AC505" s="43">
        <f t="shared" si="95"/>
        <v>0</v>
      </c>
      <c r="AD505" s="43">
        <f t="shared" si="95"/>
        <v>25000000</v>
      </c>
      <c r="AE505" s="43">
        <f t="shared" si="95"/>
        <v>0</v>
      </c>
      <c r="AF505" s="43">
        <f t="shared" si="95"/>
        <v>100000000</v>
      </c>
      <c r="AG505" s="43">
        <f t="shared" si="95"/>
        <v>0</v>
      </c>
      <c r="AH505" s="43">
        <f t="shared" si="95"/>
        <v>0</v>
      </c>
      <c r="AI505" s="43">
        <f t="shared" si="95"/>
        <v>150000000</v>
      </c>
      <c r="AJ505" s="43">
        <f t="shared" si="95"/>
        <v>0</v>
      </c>
      <c r="AK505" s="43">
        <f t="shared" si="95"/>
        <v>0</v>
      </c>
      <c r="AL505" s="43">
        <f t="shared" si="95"/>
        <v>0</v>
      </c>
      <c r="AM505" s="43">
        <f t="shared" si="95"/>
        <v>0</v>
      </c>
      <c r="AN505" s="43">
        <f t="shared" si="95"/>
        <v>0</v>
      </c>
      <c r="AO505" s="43">
        <f t="shared" si="95"/>
        <v>0</v>
      </c>
      <c r="AP505" s="43">
        <f t="shared" si="95"/>
        <v>0</v>
      </c>
      <c r="AQ505" s="43">
        <f t="shared" si="95"/>
        <v>0</v>
      </c>
      <c r="AR505" s="43">
        <f t="shared" si="95"/>
        <v>0</v>
      </c>
      <c r="AS505" s="43">
        <f t="shared" si="95"/>
        <v>0</v>
      </c>
      <c r="AT505" s="43">
        <f t="shared" si="95"/>
        <v>0</v>
      </c>
      <c r="AU505" s="43">
        <f t="shared" si="95"/>
        <v>0</v>
      </c>
      <c r="AV505" s="43">
        <f t="shared" si="95"/>
        <v>0</v>
      </c>
      <c r="AW505" s="43">
        <f t="shared" si="95"/>
        <v>0</v>
      </c>
      <c r="AX505" s="43">
        <f t="shared" si="95"/>
        <v>0</v>
      </c>
      <c r="AY505" s="43">
        <f t="shared" si="95"/>
        <v>0</v>
      </c>
      <c r="AZ505" s="43">
        <f t="shared" si="95"/>
        <v>0</v>
      </c>
      <c r="BA505" s="43">
        <f t="shared" si="95"/>
        <v>0</v>
      </c>
      <c r="BB505" s="43">
        <f t="shared" si="95"/>
        <v>0</v>
      </c>
      <c r="BC505" s="10"/>
      <c r="BD505" s="10"/>
      <c r="BE505" s="10"/>
    </row>
    <row r="506" spans="1:60" ht="22.5" customHeight="1" x14ac:dyDescent="0.25">
      <c r="A506" s="157" t="s">
        <v>42</v>
      </c>
      <c r="B506" s="158" t="s">
        <v>41</v>
      </c>
      <c r="C506" s="158" t="s">
        <v>41</v>
      </c>
      <c r="D506" s="16" t="s">
        <v>108</v>
      </c>
      <c r="E506" s="16"/>
      <c r="F506" s="16"/>
      <c r="G506" s="54"/>
      <c r="H506" s="17"/>
      <c r="I506" s="18" t="s">
        <v>109</v>
      </c>
      <c r="J506" s="18"/>
      <c r="K506" s="67"/>
      <c r="L506" s="67"/>
      <c r="M506" s="18"/>
      <c r="N506" s="18"/>
      <c r="O506" s="43">
        <f t="shared" si="87"/>
        <v>275000000</v>
      </c>
      <c r="P506" s="43">
        <f>+P507</f>
        <v>0</v>
      </c>
      <c r="Q506" s="43">
        <f t="shared" si="95"/>
        <v>0</v>
      </c>
      <c r="R506" s="43">
        <f t="shared" si="95"/>
        <v>0</v>
      </c>
      <c r="S506" s="43">
        <f t="shared" si="95"/>
        <v>0</v>
      </c>
      <c r="T506" s="43">
        <f t="shared" si="95"/>
        <v>0</v>
      </c>
      <c r="U506" s="43">
        <f t="shared" si="95"/>
        <v>0</v>
      </c>
      <c r="V506" s="43">
        <f t="shared" si="95"/>
        <v>0</v>
      </c>
      <c r="W506" s="43">
        <f t="shared" si="95"/>
        <v>0</v>
      </c>
      <c r="X506" s="43">
        <f t="shared" si="95"/>
        <v>0</v>
      </c>
      <c r="Y506" s="43">
        <f t="shared" si="95"/>
        <v>0</v>
      </c>
      <c r="Z506" s="43">
        <f t="shared" si="95"/>
        <v>0</v>
      </c>
      <c r="AA506" s="43">
        <f t="shared" si="95"/>
        <v>0</v>
      </c>
      <c r="AB506" s="43">
        <f t="shared" si="95"/>
        <v>0</v>
      </c>
      <c r="AC506" s="43">
        <f t="shared" si="95"/>
        <v>0</v>
      </c>
      <c r="AD506" s="43">
        <f t="shared" si="95"/>
        <v>25000000</v>
      </c>
      <c r="AE506" s="43">
        <f t="shared" si="95"/>
        <v>0</v>
      </c>
      <c r="AF506" s="43">
        <f t="shared" si="95"/>
        <v>100000000</v>
      </c>
      <c r="AG506" s="43">
        <f t="shared" si="95"/>
        <v>0</v>
      </c>
      <c r="AH506" s="43">
        <f t="shared" si="95"/>
        <v>0</v>
      </c>
      <c r="AI506" s="43">
        <f t="shared" si="95"/>
        <v>150000000</v>
      </c>
      <c r="AJ506" s="43">
        <f t="shared" si="95"/>
        <v>0</v>
      </c>
      <c r="AK506" s="43">
        <f t="shared" si="95"/>
        <v>0</v>
      </c>
      <c r="AL506" s="43">
        <f t="shared" si="95"/>
        <v>0</v>
      </c>
      <c r="AM506" s="43">
        <f t="shared" si="95"/>
        <v>0</v>
      </c>
      <c r="AN506" s="43">
        <f t="shared" si="95"/>
        <v>0</v>
      </c>
      <c r="AO506" s="43">
        <f t="shared" si="95"/>
        <v>0</v>
      </c>
      <c r="AP506" s="43">
        <f t="shared" si="95"/>
        <v>0</v>
      </c>
      <c r="AQ506" s="43">
        <f t="shared" si="95"/>
        <v>0</v>
      </c>
      <c r="AR506" s="43">
        <f t="shared" si="95"/>
        <v>0</v>
      </c>
      <c r="AS506" s="43">
        <f t="shared" si="95"/>
        <v>0</v>
      </c>
      <c r="AT506" s="43">
        <f t="shared" si="95"/>
        <v>0</v>
      </c>
      <c r="AU506" s="43">
        <f t="shared" si="95"/>
        <v>0</v>
      </c>
      <c r="AV506" s="43">
        <f t="shared" si="95"/>
        <v>0</v>
      </c>
      <c r="AW506" s="43">
        <f t="shared" si="95"/>
        <v>0</v>
      </c>
      <c r="AX506" s="43">
        <f t="shared" si="95"/>
        <v>0</v>
      </c>
      <c r="AY506" s="43">
        <f t="shared" si="95"/>
        <v>0</v>
      </c>
      <c r="AZ506" s="43">
        <f t="shared" si="95"/>
        <v>0</v>
      </c>
      <c r="BA506" s="43">
        <f t="shared" si="95"/>
        <v>0</v>
      </c>
      <c r="BB506" s="43">
        <f t="shared" si="95"/>
        <v>0</v>
      </c>
      <c r="BC506" s="10"/>
      <c r="BD506" s="10"/>
      <c r="BE506" s="10"/>
    </row>
    <row r="507" spans="1:60" ht="13.5" customHeight="1" x14ac:dyDescent="0.25">
      <c r="A507" s="157" t="s">
        <v>42</v>
      </c>
      <c r="B507" s="158" t="s">
        <v>41</v>
      </c>
      <c r="C507" s="158" t="s">
        <v>41</v>
      </c>
      <c r="D507" s="16" t="s">
        <v>108</v>
      </c>
      <c r="E507" s="16" t="s">
        <v>110</v>
      </c>
      <c r="F507" s="16"/>
      <c r="G507" s="54"/>
      <c r="H507" s="17"/>
      <c r="I507" s="18" t="s">
        <v>111</v>
      </c>
      <c r="J507" s="18"/>
      <c r="K507" s="67"/>
      <c r="L507" s="67"/>
      <c r="M507" s="18"/>
      <c r="N507" s="18"/>
      <c r="O507" s="43">
        <f t="shared" si="87"/>
        <v>275000000</v>
      </c>
      <c r="P507" s="43">
        <f>+SUM(P508:P512)</f>
        <v>0</v>
      </c>
      <c r="Q507" s="43">
        <f t="shared" ref="Q507:BB507" si="96">+SUM(Q508:Q512)</f>
        <v>0</v>
      </c>
      <c r="R507" s="43">
        <f t="shared" si="96"/>
        <v>0</v>
      </c>
      <c r="S507" s="43">
        <f t="shared" si="96"/>
        <v>0</v>
      </c>
      <c r="T507" s="43">
        <f t="shared" si="96"/>
        <v>0</v>
      </c>
      <c r="U507" s="43">
        <f t="shared" si="96"/>
        <v>0</v>
      </c>
      <c r="V507" s="43">
        <f t="shared" si="96"/>
        <v>0</v>
      </c>
      <c r="W507" s="43">
        <f t="shared" si="96"/>
        <v>0</v>
      </c>
      <c r="X507" s="43">
        <f t="shared" si="96"/>
        <v>0</v>
      </c>
      <c r="Y507" s="43">
        <f t="shared" si="96"/>
        <v>0</v>
      </c>
      <c r="Z507" s="43">
        <f t="shared" si="96"/>
        <v>0</v>
      </c>
      <c r="AA507" s="43">
        <f t="shared" si="96"/>
        <v>0</v>
      </c>
      <c r="AB507" s="43">
        <f t="shared" si="96"/>
        <v>0</v>
      </c>
      <c r="AC507" s="43">
        <f t="shared" si="96"/>
        <v>0</v>
      </c>
      <c r="AD507" s="43">
        <f t="shared" si="96"/>
        <v>25000000</v>
      </c>
      <c r="AE507" s="43">
        <f t="shared" si="96"/>
        <v>0</v>
      </c>
      <c r="AF507" s="43">
        <f t="shared" si="96"/>
        <v>100000000</v>
      </c>
      <c r="AG507" s="43">
        <f t="shared" si="96"/>
        <v>0</v>
      </c>
      <c r="AH507" s="43">
        <f t="shared" si="96"/>
        <v>0</v>
      </c>
      <c r="AI507" s="43">
        <f t="shared" si="96"/>
        <v>150000000</v>
      </c>
      <c r="AJ507" s="43">
        <f t="shared" si="96"/>
        <v>0</v>
      </c>
      <c r="AK507" s="43">
        <f t="shared" si="96"/>
        <v>0</v>
      </c>
      <c r="AL507" s="43">
        <f t="shared" si="96"/>
        <v>0</v>
      </c>
      <c r="AM507" s="43">
        <f t="shared" si="96"/>
        <v>0</v>
      </c>
      <c r="AN507" s="43">
        <f t="shared" si="96"/>
        <v>0</v>
      </c>
      <c r="AO507" s="43">
        <f t="shared" si="96"/>
        <v>0</v>
      </c>
      <c r="AP507" s="43">
        <f t="shared" si="96"/>
        <v>0</v>
      </c>
      <c r="AQ507" s="43">
        <f t="shared" si="96"/>
        <v>0</v>
      </c>
      <c r="AR507" s="43">
        <f t="shared" si="96"/>
        <v>0</v>
      </c>
      <c r="AS507" s="43">
        <f t="shared" si="96"/>
        <v>0</v>
      </c>
      <c r="AT507" s="43">
        <f t="shared" si="96"/>
        <v>0</v>
      </c>
      <c r="AU507" s="43">
        <f t="shared" si="96"/>
        <v>0</v>
      </c>
      <c r="AV507" s="43">
        <f t="shared" si="96"/>
        <v>0</v>
      </c>
      <c r="AW507" s="43">
        <f t="shared" si="96"/>
        <v>0</v>
      </c>
      <c r="AX507" s="43">
        <f t="shared" si="96"/>
        <v>0</v>
      </c>
      <c r="AY507" s="43">
        <f t="shared" si="96"/>
        <v>0</v>
      </c>
      <c r="AZ507" s="43">
        <f t="shared" si="96"/>
        <v>0</v>
      </c>
      <c r="BA507" s="43">
        <f t="shared" si="96"/>
        <v>0</v>
      </c>
      <c r="BB507" s="43">
        <f t="shared" si="96"/>
        <v>0</v>
      </c>
      <c r="BC507" s="10"/>
      <c r="BD507" s="10"/>
      <c r="BE507" s="10"/>
    </row>
    <row r="508" spans="1:60" ht="33.75" customHeight="1" x14ac:dyDescent="0.25">
      <c r="A508" s="157" t="s">
        <v>42</v>
      </c>
      <c r="B508" s="158" t="s">
        <v>41</v>
      </c>
      <c r="C508" s="158" t="s">
        <v>41</v>
      </c>
      <c r="D508" s="16" t="s">
        <v>108</v>
      </c>
      <c r="E508" s="16" t="s">
        <v>110</v>
      </c>
      <c r="F508" s="294" t="s">
        <v>1182</v>
      </c>
      <c r="G508" s="54" t="s">
        <v>308</v>
      </c>
      <c r="H508" s="17" t="s">
        <v>309</v>
      </c>
      <c r="I508" s="146" t="s">
        <v>782</v>
      </c>
      <c r="J508" s="18" t="s">
        <v>560</v>
      </c>
      <c r="K508" s="67"/>
      <c r="L508" s="67"/>
      <c r="M508" s="18" t="s">
        <v>907</v>
      </c>
      <c r="N508" s="59">
        <v>275000000</v>
      </c>
      <c r="O508" s="43">
        <f t="shared" si="87"/>
        <v>275000000</v>
      </c>
      <c r="P508" s="44">
        <v>0</v>
      </c>
      <c r="Q508" s="44">
        <v>0</v>
      </c>
      <c r="R508" s="44"/>
      <c r="S508" s="44">
        <v>0</v>
      </c>
      <c r="T508" s="44">
        <v>0</v>
      </c>
      <c r="U508" s="44">
        <v>0</v>
      </c>
      <c r="V508" s="44">
        <v>0</v>
      </c>
      <c r="W508" s="44">
        <v>0</v>
      </c>
      <c r="X508" s="44">
        <v>0</v>
      </c>
      <c r="Y508" s="44"/>
      <c r="Z508" s="44">
        <v>0</v>
      </c>
      <c r="AA508" s="44"/>
      <c r="AB508" s="44">
        <v>0</v>
      </c>
      <c r="AC508" s="44">
        <v>0</v>
      </c>
      <c r="AD508" s="44">
        <v>25000000</v>
      </c>
      <c r="AE508" s="44"/>
      <c r="AF508" s="44">
        <v>100000000</v>
      </c>
      <c r="AG508" s="44">
        <v>0</v>
      </c>
      <c r="AH508" s="44">
        <v>0</v>
      </c>
      <c r="AI508" s="44">
        <v>150000000</v>
      </c>
      <c r="AJ508" s="44">
        <v>0</v>
      </c>
      <c r="AK508" s="44">
        <v>0</v>
      </c>
      <c r="AL508" s="44">
        <v>0</v>
      </c>
      <c r="AM508" s="44">
        <v>0</v>
      </c>
      <c r="AN508" s="44">
        <v>0</v>
      </c>
      <c r="AO508" s="44">
        <v>0</v>
      </c>
      <c r="AP508" s="44">
        <v>0</v>
      </c>
      <c r="AQ508" s="44">
        <v>0</v>
      </c>
      <c r="AR508" s="44">
        <v>0</v>
      </c>
      <c r="AS508" s="44">
        <v>0</v>
      </c>
      <c r="AT508" s="44">
        <v>0</v>
      </c>
      <c r="AU508" s="44">
        <v>0</v>
      </c>
      <c r="AV508" s="44"/>
      <c r="AW508" s="44"/>
      <c r="AX508" s="44">
        <v>0</v>
      </c>
      <c r="AY508" s="44"/>
      <c r="AZ508" s="44">
        <v>0</v>
      </c>
      <c r="BA508" s="44"/>
      <c r="BB508" s="41"/>
      <c r="BH508" s="129">
        <f>+N508-O508</f>
        <v>0</v>
      </c>
    </row>
    <row r="509" spans="1:60" ht="33.75" customHeight="1" x14ac:dyDescent="0.25">
      <c r="A509" s="157" t="s">
        <v>42</v>
      </c>
      <c r="B509" s="16"/>
      <c r="C509" s="16"/>
      <c r="D509" s="16"/>
      <c r="E509" s="16"/>
      <c r="F509" s="194"/>
      <c r="G509" s="54" t="s">
        <v>310</v>
      </c>
      <c r="H509" s="17" t="s">
        <v>311</v>
      </c>
      <c r="I509" s="211"/>
      <c r="J509" s="18" t="s">
        <v>560</v>
      </c>
      <c r="K509" s="67"/>
      <c r="L509" s="67"/>
      <c r="M509" s="18" t="s">
        <v>907</v>
      </c>
      <c r="N509" s="18"/>
      <c r="O509" s="43">
        <f t="shared" si="87"/>
        <v>0</v>
      </c>
      <c r="P509" s="44">
        <v>0</v>
      </c>
      <c r="Q509" s="44">
        <v>0</v>
      </c>
      <c r="R509" s="44"/>
      <c r="S509" s="44">
        <v>0</v>
      </c>
      <c r="T509" s="44">
        <v>0</v>
      </c>
      <c r="U509" s="44">
        <v>0</v>
      </c>
      <c r="V509" s="44">
        <v>0</v>
      </c>
      <c r="W509" s="44">
        <v>0</v>
      </c>
      <c r="X509" s="44">
        <v>0</v>
      </c>
      <c r="Y509" s="44"/>
      <c r="Z509" s="44">
        <v>0</v>
      </c>
      <c r="AA509" s="44"/>
      <c r="AB509" s="44">
        <v>0</v>
      </c>
      <c r="AC509" s="44">
        <v>0</v>
      </c>
      <c r="AD509" s="44">
        <v>0</v>
      </c>
      <c r="AE509" s="44"/>
      <c r="AF509" s="44">
        <v>0</v>
      </c>
      <c r="AG509" s="44">
        <v>0</v>
      </c>
      <c r="AH509" s="44">
        <v>0</v>
      </c>
      <c r="AI509" s="44">
        <v>0</v>
      </c>
      <c r="AJ509" s="44">
        <v>0</v>
      </c>
      <c r="AK509" s="44">
        <v>0</v>
      </c>
      <c r="AL509" s="44">
        <v>0</v>
      </c>
      <c r="AM509" s="44">
        <v>0</v>
      </c>
      <c r="AN509" s="44">
        <v>0</v>
      </c>
      <c r="AO509" s="44">
        <v>0</v>
      </c>
      <c r="AP509" s="44">
        <v>0</v>
      </c>
      <c r="AQ509" s="44">
        <v>0</v>
      </c>
      <c r="AR509" s="44">
        <v>0</v>
      </c>
      <c r="AS509" s="44">
        <v>0</v>
      </c>
      <c r="AT509" s="44">
        <v>0</v>
      </c>
      <c r="AU509" s="44">
        <v>0</v>
      </c>
      <c r="AV509" s="44"/>
      <c r="AW509" s="44"/>
      <c r="AX509" s="44">
        <v>0</v>
      </c>
      <c r="AY509" s="44"/>
      <c r="AZ509" s="44">
        <v>0</v>
      </c>
      <c r="BA509" s="44"/>
      <c r="BB509" s="41"/>
    </row>
    <row r="510" spans="1:60" ht="22.5" customHeight="1" x14ac:dyDescent="0.25">
      <c r="A510" s="157" t="s">
        <v>42</v>
      </c>
      <c r="B510" s="16"/>
      <c r="C510" s="16"/>
      <c r="D510" s="16"/>
      <c r="E510" s="16"/>
      <c r="F510" s="194"/>
      <c r="G510" s="54" t="s">
        <v>312</v>
      </c>
      <c r="H510" s="17" t="s">
        <v>313</v>
      </c>
      <c r="I510" s="211"/>
      <c r="J510" s="18" t="s">
        <v>560</v>
      </c>
      <c r="K510" s="67"/>
      <c r="L510" s="67"/>
      <c r="M510" s="18" t="s">
        <v>907</v>
      </c>
      <c r="N510" s="18"/>
      <c r="O510" s="43">
        <f t="shared" si="87"/>
        <v>0</v>
      </c>
      <c r="P510" s="44">
        <v>0</v>
      </c>
      <c r="Q510" s="44">
        <v>0</v>
      </c>
      <c r="R510" s="44"/>
      <c r="S510" s="44">
        <v>0</v>
      </c>
      <c r="T510" s="44">
        <v>0</v>
      </c>
      <c r="U510" s="44">
        <v>0</v>
      </c>
      <c r="V510" s="44">
        <v>0</v>
      </c>
      <c r="W510" s="44">
        <v>0</v>
      </c>
      <c r="X510" s="44">
        <v>0</v>
      </c>
      <c r="Y510" s="44"/>
      <c r="Z510" s="44">
        <v>0</v>
      </c>
      <c r="AA510" s="44"/>
      <c r="AB510" s="44">
        <v>0</v>
      </c>
      <c r="AC510" s="44">
        <v>0</v>
      </c>
      <c r="AD510" s="44">
        <v>0</v>
      </c>
      <c r="AE510" s="44"/>
      <c r="AF510" s="44">
        <v>0</v>
      </c>
      <c r="AG510" s="44">
        <v>0</v>
      </c>
      <c r="AH510" s="44">
        <v>0</v>
      </c>
      <c r="AI510" s="44">
        <v>0</v>
      </c>
      <c r="AJ510" s="44">
        <v>0</v>
      </c>
      <c r="AK510" s="44">
        <v>0</v>
      </c>
      <c r="AL510" s="44">
        <v>0</v>
      </c>
      <c r="AM510" s="44">
        <v>0</v>
      </c>
      <c r="AN510" s="44">
        <v>0</v>
      </c>
      <c r="AO510" s="44">
        <v>0</v>
      </c>
      <c r="AP510" s="44">
        <v>0</v>
      </c>
      <c r="AQ510" s="44">
        <v>0</v>
      </c>
      <c r="AR510" s="44">
        <v>0</v>
      </c>
      <c r="AS510" s="44">
        <v>0</v>
      </c>
      <c r="AT510" s="44">
        <v>0</v>
      </c>
      <c r="AU510" s="44">
        <v>0</v>
      </c>
      <c r="AV510" s="44"/>
      <c r="AW510" s="44"/>
      <c r="AX510" s="44">
        <v>0</v>
      </c>
      <c r="AY510" s="44"/>
      <c r="AZ510" s="44">
        <v>0</v>
      </c>
      <c r="BA510" s="44"/>
      <c r="BB510" s="41"/>
    </row>
    <row r="511" spans="1:60" ht="22.5" customHeight="1" x14ac:dyDescent="0.25">
      <c r="A511" s="157" t="s">
        <v>42</v>
      </c>
      <c r="B511" s="16"/>
      <c r="C511" s="16"/>
      <c r="D511" s="16"/>
      <c r="E511" s="16"/>
      <c r="F511" s="194"/>
      <c r="G511" s="54" t="s">
        <v>314</v>
      </c>
      <c r="H511" s="17" t="s">
        <v>315</v>
      </c>
      <c r="I511" s="211"/>
      <c r="J511" s="18" t="s">
        <v>560</v>
      </c>
      <c r="K511" s="67"/>
      <c r="L511" s="67"/>
      <c r="M511" s="18" t="s">
        <v>907</v>
      </c>
      <c r="N511" s="18"/>
      <c r="O511" s="43">
        <f t="shared" si="87"/>
        <v>0</v>
      </c>
      <c r="P511" s="44">
        <v>0</v>
      </c>
      <c r="Q511" s="44">
        <v>0</v>
      </c>
      <c r="R511" s="44"/>
      <c r="S511" s="44">
        <v>0</v>
      </c>
      <c r="T511" s="44">
        <v>0</v>
      </c>
      <c r="U511" s="44">
        <v>0</v>
      </c>
      <c r="V511" s="44">
        <v>0</v>
      </c>
      <c r="W511" s="44">
        <v>0</v>
      </c>
      <c r="X511" s="44">
        <v>0</v>
      </c>
      <c r="Y511" s="44"/>
      <c r="Z511" s="44">
        <v>0</v>
      </c>
      <c r="AA511" s="44"/>
      <c r="AB511" s="44">
        <v>0</v>
      </c>
      <c r="AC511" s="44">
        <v>0</v>
      </c>
      <c r="AD511" s="44">
        <v>0</v>
      </c>
      <c r="AE511" s="44"/>
      <c r="AF511" s="44">
        <v>0</v>
      </c>
      <c r="AG511" s="44">
        <v>0</v>
      </c>
      <c r="AH511" s="44">
        <v>0</v>
      </c>
      <c r="AI511" s="44">
        <v>0</v>
      </c>
      <c r="AJ511" s="44">
        <v>0</v>
      </c>
      <c r="AK511" s="44">
        <v>0</v>
      </c>
      <c r="AL511" s="44">
        <v>0</v>
      </c>
      <c r="AM511" s="44">
        <v>0</v>
      </c>
      <c r="AN511" s="44">
        <v>0</v>
      </c>
      <c r="AO511" s="44">
        <v>0</v>
      </c>
      <c r="AP511" s="44">
        <v>0</v>
      </c>
      <c r="AQ511" s="44">
        <v>0</v>
      </c>
      <c r="AR511" s="44">
        <v>0</v>
      </c>
      <c r="AS511" s="44">
        <v>0</v>
      </c>
      <c r="AT511" s="44">
        <v>0</v>
      </c>
      <c r="AU511" s="44">
        <v>0</v>
      </c>
      <c r="AV511" s="44"/>
      <c r="AW511" s="44"/>
      <c r="AX511" s="44">
        <v>0</v>
      </c>
      <c r="AY511" s="44"/>
      <c r="AZ511" s="44">
        <v>0</v>
      </c>
      <c r="BA511" s="44"/>
      <c r="BB511" s="41"/>
    </row>
    <row r="512" spans="1:60" ht="22.5" customHeight="1" x14ac:dyDescent="0.25">
      <c r="A512" s="157" t="s">
        <v>42</v>
      </c>
      <c r="B512" s="16"/>
      <c r="C512" s="16"/>
      <c r="D512" s="16"/>
      <c r="E512" s="16"/>
      <c r="F512" s="194"/>
      <c r="G512" s="54" t="s">
        <v>316</v>
      </c>
      <c r="H512" s="17" t="s">
        <v>317</v>
      </c>
      <c r="I512" s="211"/>
      <c r="J512" s="18" t="s">
        <v>560</v>
      </c>
      <c r="K512" s="67"/>
      <c r="L512" s="67"/>
      <c r="M512" s="18" t="s">
        <v>907</v>
      </c>
      <c r="N512" s="18"/>
      <c r="O512" s="43">
        <f t="shared" si="87"/>
        <v>0</v>
      </c>
      <c r="P512" s="44">
        <v>0</v>
      </c>
      <c r="Q512" s="44">
        <v>0</v>
      </c>
      <c r="R512" s="44"/>
      <c r="S512" s="44">
        <v>0</v>
      </c>
      <c r="T512" s="44">
        <v>0</v>
      </c>
      <c r="U512" s="44">
        <v>0</v>
      </c>
      <c r="V512" s="44">
        <v>0</v>
      </c>
      <c r="W512" s="44">
        <v>0</v>
      </c>
      <c r="X512" s="44">
        <v>0</v>
      </c>
      <c r="Y512" s="44"/>
      <c r="Z512" s="44">
        <v>0</v>
      </c>
      <c r="AA512" s="44"/>
      <c r="AB512" s="44">
        <v>0</v>
      </c>
      <c r="AC512" s="44">
        <v>0</v>
      </c>
      <c r="AD512" s="44">
        <v>0</v>
      </c>
      <c r="AE512" s="44"/>
      <c r="AF512" s="44">
        <v>0</v>
      </c>
      <c r="AG512" s="44">
        <v>0</v>
      </c>
      <c r="AH512" s="44">
        <v>0</v>
      </c>
      <c r="AI512" s="44">
        <v>0</v>
      </c>
      <c r="AJ512" s="44">
        <v>0</v>
      </c>
      <c r="AK512" s="44">
        <v>0</v>
      </c>
      <c r="AL512" s="44">
        <v>0</v>
      </c>
      <c r="AM512" s="44">
        <v>0</v>
      </c>
      <c r="AN512" s="44">
        <v>0</v>
      </c>
      <c r="AO512" s="44">
        <v>0</v>
      </c>
      <c r="AP512" s="44">
        <v>0</v>
      </c>
      <c r="AQ512" s="44">
        <v>0</v>
      </c>
      <c r="AR512" s="44">
        <v>0</v>
      </c>
      <c r="AS512" s="44">
        <v>0</v>
      </c>
      <c r="AT512" s="44">
        <v>0</v>
      </c>
      <c r="AU512" s="44">
        <v>0</v>
      </c>
      <c r="AV512" s="44"/>
      <c r="AW512" s="44"/>
      <c r="AX512" s="44">
        <v>0</v>
      </c>
      <c r="AY512" s="44"/>
      <c r="AZ512" s="44">
        <v>0</v>
      </c>
      <c r="BA512" s="44"/>
      <c r="BB512" s="41"/>
    </row>
    <row r="513" spans="1:60" ht="26.25" customHeight="1" x14ac:dyDescent="0.25">
      <c r="A513" s="157"/>
      <c r="B513" s="16"/>
      <c r="C513" s="16"/>
      <c r="D513" s="16"/>
      <c r="E513" s="16"/>
      <c r="F513" s="194"/>
      <c r="G513" s="54"/>
      <c r="H513" s="17"/>
      <c r="I513" s="70"/>
      <c r="J513" s="18"/>
      <c r="K513" s="70" t="s">
        <v>940</v>
      </c>
      <c r="L513" s="72">
        <v>100000000</v>
      </c>
      <c r="M513" s="18"/>
      <c r="N513" s="18"/>
      <c r="O513" s="43">
        <f t="shared" si="87"/>
        <v>0</v>
      </c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1"/>
    </row>
    <row r="514" spans="1:60" ht="38.25" customHeight="1" x14ac:dyDescent="0.25">
      <c r="A514" s="157"/>
      <c r="B514" s="16"/>
      <c r="C514" s="16"/>
      <c r="D514" s="16"/>
      <c r="E514" s="16"/>
      <c r="F514" s="194"/>
      <c r="G514" s="54"/>
      <c r="H514" s="17"/>
      <c r="I514" s="211"/>
      <c r="J514" s="18"/>
      <c r="K514" s="73" t="s">
        <v>942</v>
      </c>
      <c r="L514" s="72">
        <v>25000000</v>
      </c>
      <c r="M514" s="18"/>
      <c r="N514" s="18"/>
      <c r="O514" s="43">
        <f t="shared" si="87"/>
        <v>0</v>
      </c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1"/>
    </row>
    <row r="515" spans="1:60" ht="13.5" customHeight="1" x14ac:dyDescent="0.25">
      <c r="A515" s="157"/>
      <c r="B515" s="16"/>
      <c r="C515" s="16"/>
      <c r="D515" s="16"/>
      <c r="E515" s="16"/>
      <c r="F515" s="194"/>
      <c r="G515" s="54"/>
      <c r="H515" s="17"/>
      <c r="I515" s="211"/>
      <c r="J515" s="18"/>
      <c r="K515" s="70" t="s">
        <v>922</v>
      </c>
      <c r="L515" s="72">
        <v>150000000</v>
      </c>
      <c r="M515" s="18"/>
      <c r="N515" s="18"/>
      <c r="O515" s="43">
        <f t="shared" si="87"/>
        <v>0</v>
      </c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1"/>
    </row>
    <row r="516" spans="1:60" ht="12.75" customHeight="1" x14ac:dyDescent="0.25">
      <c r="A516" s="127" t="s">
        <v>43</v>
      </c>
      <c r="B516" s="143"/>
      <c r="C516" s="143"/>
      <c r="D516" s="143"/>
      <c r="E516" s="143"/>
      <c r="F516" s="143"/>
      <c r="G516" s="177"/>
      <c r="H516" s="143"/>
      <c r="I516" s="49" t="s">
        <v>318</v>
      </c>
      <c r="J516" s="49"/>
      <c r="K516" s="66"/>
      <c r="L516" s="66"/>
      <c r="M516" s="49"/>
      <c r="N516" s="49"/>
      <c r="O516" s="122">
        <f t="shared" si="87"/>
        <v>19573057487.300003</v>
      </c>
      <c r="P516" s="123">
        <f>+P517</f>
        <v>10914870976.6</v>
      </c>
      <c r="Q516" s="123">
        <f t="shared" ref="Q516:BB517" si="97">+Q517</f>
        <v>0</v>
      </c>
      <c r="R516" s="123">
        <f t="shared" si="97"/>
        <v>480900000</v>
      </c>
      <c r="S516" s="123">
        <f t="shared" si="97"/>
        <v>0</v>
      </c>
      <c r="T516" s="123">
        <f t="shared" si="97"/>
        <v>0</v>
      </c>
      <c r="U516" s="123">
        <f t="shared" si="97"/>
        <v>0</v>
      </c>
      <c r="V516" s="123">
        <f t="shared" si="97"/>
        <v>0</v>
      </c>
      <c r="W516" s="123">
        <f t="shared" si="97"/>
        <v>0</v>
      </c>
      <c r="X516" s="123">
        <f t="shared" si="97"/>
        <v>12831019</v>
      </c>
      <c r="Y516" s="123">
        <f t="shared" si="97"/>
        <v>350208347.21749973</v>
      </c>
      <c r="Z516" s="123">
        <f t="shared" si="97"/>
        <v>8415000</v>
      </c>
      <c r="AA516" s="123">
        <f t="shared" si="97"/>
        <v>0</v>
      </c>
      <c r="AB516" s="123">
        <f t="shared" si="97"/>
        <v>0</v>
      </c>
      <c r="AC516" s="123">
        <f t="shared" si="97"/>
        <v>0</v>
      </c>
      <c r="AD516" s="123">
        <f t="shared" si="97"/>
        <v>0</v>
      </c>
      <c r="AE516" s="123">
        <f t="shared" si="97"/>
        <v>0</v>
      </c>
      <c r="AF516" s="123">
        <f t="shared" si="97"/>
        <v>25978140.5</v>
      </c>
      <c r="AG516" s="123">
        <f t="shared" si="97"/>
        <v>0</v>
      </c>
      <c r="AH516" s="123">
        <f t="shared" si="97"/>
        <v>0</v>
      </c>
      <c r="AI516" s="123">
        <f t="shared" si="97"/>
        <v>0</v>
      </c>
      <c r="AJ516" s="123">
        <f t="shared" si="97"/>
        <v>416893937.91250002</v>
      </c>
      <c r="AK516" s="123">
        <f t="shared" si="97"/>
        <v>0</v>
      </c>
      <c r="AL516" s="123">
        <f t="shared" si="97"/>
        <v>205985135.80000001</v>
      </c>
      <c r="AM516" s="123">
        <f t="shared" si="97"/>
        <v>6043299799.3699999</v>
      </c>
      <c r="AN516" s="123">
        <f t="shared" si="97"/>
        <v>0</v>
      </c>
      <c r="AO516" s="123">
        <f t="shared" si="97"/>
        <v>0</v>
      </c>
      <c r="AP516" s="123">
        <f t="shared" si="97"/>
        <v>268816173.89999998</v>
      </c>
      <c r="AQ516" s="123">
        <f t="shared" si="97"/>
        <v>0</v>
      </c>
      <c r="AR516" s="123">
        <f t="shared" si="97"/>
        <v>0</v>
      </c>
      <c r="AS516" s="123">
        <f t="shared" si="97"/>
        <v>0</v>
      </c>
      <c r="AT516" s="123">
        <f t="shared" si="97"/>
        <v>0</v>
      </c>
      <c r="AU516" s="123">
        <f t="shared" si="97"/>
        <v>0</v>
      </c>
      <c r="AV516" s="123">
        <f t="shared" si="97"/>
        <v>0</v>
      </c>
      <c r="AW516" s="123">
        <f t="shared" si="97"/>
        <v>0</v>
      </c>
      <c r="AX516" s="123">
        <f t="shared" si="97"/>
        <v>0</v>
      </c>
      <c r="AY516" s="123">
        <f t="shared" si="97"/>
        <v>0</v>
      </c>
      <c r="AZ516" s="123">
        <f t="shared" si="97"/>
        <v>844858957</v>
      </c>
      <c r="BA516" s="123">
        <f t="shared" si="97"/>
        <v>0</v>
      </c>
      <c r="BB516" s="123" t="e">
        <f t="shared" si="97"/>
        <v>#VALUE!</v>
      </c>
    </row>
    <row r="517" spans="1:60" ht="12.75" customHeight="1" x14ac:dyDescent="0.25">
      <c r="A517" s="157" t="s">
        <v>43</v>
      </c>
      <c r="B517" s="16" t="s">
        <v>34</v>
      </c>
      <c r="C517" s="16"/>
      <c r="D517" s="16"/>
      <c r="E517" s="16"/>
      <c r="F517" s="16"/>
      <c r="G517" s="173"/>
      <c r="H517" s="18"/>
      <c r="I517" s="18" t="s">
        <v>45</v>
      </c>
      <c r="J517" s="18"/>
      <c r="K517" s="67"/>
      <c r="L517" s="67"/>
      <c r="M517" s="18"/>
      <c r="N517" s="18"/>
      <c r="O517" s="43">
        <f t="shared" si="87"/>
        <v>19573057487.300003</v>
      </c>
      <c r="P517" s="43">
        <f>+P518</f>
        <v>10914870976.6</v>
      </c>
      <c r="Q517" s="43">
        <f t="shared" si="97"/>
        <v>0</v>
      </c>
      <c r="R517" s="43">
        <f t="shared" si="97"/>
        <v>480900000</v>
      </c>
      <c r="S517" s="43">
        <f t="shared" si="97"/>
        <v>0</v>
      </c>
      <c r="T517" s="43">
        <f t="shared" si="97"/>
        <v>0</v>
      </c>
      <c r="U517" s="43">
        <f t="shared" si="97"/>
        <v>0</v>
      </c>
      <c r="V517" s="43">
        <f t="shared" si="97"/>
        <v>0</v>
      </c>
      <c r="W517" s="43">
        <f t="shared" si="97"/>
        <v>0</v>
      </c>
      <c r="X517" s="43">
        <f t="shared" si="97"/>
        <v>12831019</v>
      </c>
      <c r="Y517" s="43">
        <f t="shared" si="97"/>
        <v>350208347.21749973</v>
      </c>
      <c r="Z517" s="43">
        <f t="shared" si="97"/>
        <v>8415000</v>
      </c>
      <c r="AA517" s="43">
        <f t="shared" si="97"/>
        <v>0</v>
      </c>
      <c r="AB517" s="43">
        <f t="shared" si="97"/>
        <v>0</v>
      </c>
      <c r="AC517" s="43">
        <f t="shared" si="97"/>
        <v>0</v>
      </c>
      <c r="AD517" s="43">
        <f t="shared" si="97"/>
        <v>0</v>
      </c>
      <c r="AE517" s="43">
        <f t="shared" si="97"/>
        <v>0</v>
      </c>
      <c r="AF517" s="43">
        <f t="shared" si="97"/>
        <v>25978140.5</v>
      </c>
      <c r="AG517" s="43">
        <f t="shared" si="97"/>
        <v>0</v>
      </c>
      <c r="AH517" s="43">
        <f t="shared" si="97"/>
        <v>0</v>
      </c>
      <c r="AI517" s="43">
        <f t="shared" si="97"/>
        <v>0</v>
      </c>
      <c r="AJ517" s="43">
        <f t="shared" si="97"/>
        <v>416893937.91250002</v>
      </c>
      <c r="AK517" s="43">
        <f t="shared" si="97"/>
        <v>0</v>
      </c>
      <c r="AL517" s="43">
        <f t="shared" si="97"/>
        <v>205985135.80000001</v>
      </c>
      <c r="AM517" s="43">
        <f t="shared" si="97"/>
        <v>6043299799.3699999</v>
      </c>
      <c r="AN517" s="43">
        <f t="shared" si="97"/>
        <v>0</v>
      </c>
      <c r="AO517" s="43">
        <f t="shared" si="97"/>
        <v>0</v>
      </c>
      <c r="AP517" s="43">
        <f t="shared" si="97"/>
        <v>268816173.89999998</v>
      </c>
      <c r="AQ517" s="43">
        <f t="shared" si="97"/>
        <v>0</v>
      </c>
      <c r="AR517" s="43">
        <f t="shared" si="97"/>
        <v>0</v>
      </c>
      <c r="AS517" s="43">
        <f t="shared" si="97"/>
        <v>0</v>
      </c>
      <c r="AT517" s="43">
        <f t="shared" si="97"/>
        <v>0</v>
      </c>
      <c r="AU517" s="43">
        <f t="shared" si="97"/>
        <v>0</v>
      </c>
      <c r="AV517" s="43">
        <f t="shared" si="97"/>
        <v>0</v>
      </c>
      <c r="AW517" s="43">
        <f t="shared" si="97"/>
        <v>0</v>
      </c>
      <c r="AX517" s="43">
        <f t="shared" si="97"/>
        <v>0</v>
      </c>
      <c r="AY517" s="43">
        <f t="shared" si="97"/>
        <v>0</v>
      </c>
      <c r="AZ517" s="43">
        <f t="shared" si="97"/>
        <v>844858957</v>
      </c>
      <c r="BA517" s="43">
        <f t="shared" si="97"/>
        <v>0</v>
      </c>
      <c r="BB517" s="43" t="e">
        <f t="shared" si="97"/>
        <v>#VALUE!</v>
      </c>
      <c r="BC517" s="10"/>
      <c r="BD517" s="10"/>
      <c r="BE517" s="10"/>
    </row>
    <row r="518" spans="1:60" ht="78.75" customHeight="1" x14ac:dyDescent="0.25">
      <c r="A518" s="157" t="s">
        <v>43</v>
      </c>
      <c r="B518" s="158" t="s">
        <v>34</v>
      </c>
      <c r="C518" s="16" t="s">
        <v>34</v>
      </c>
      <c r="D518" s="16"/>
      <c r="E518" s="16"/>
      <c r="F518" s="16"/>
      <c r="G518" s="173"/>
      <c r="H518" s="18"/>
      <c r="I518" s="18" t="s">
        <v>1142</v>
      </c>
      <c r="J518" s="18"/>
      <c r="K518" s="67"/>
      <c r="L518" s="67"/>
      <c r="M518" s="18"/>
      <c r="N518" s="18"/>
      <c r="O518" s="43">
        <f t="shared" si="87"/>
        <v>19573057487.300003</v>
      </c>
      <c r="P518" s="43">
        <f>+P519+P572+P635</f>
        <v>10914870976.6</v>
      </c>
      <c r="Q518" s="43">
        <f t="shared" ref="Q518:BB518" si="98">+Q519+Q572+Q635</f>
        <v>0</v>
      </c>
      <c r="R518" s="43">
        <f t="shared" si="98"/>
        <v>480900000</v>
      </c>
      <c r="S518" s="43">
        <f t="shared" si="98"/>
        <v>0</v>
      </c>
      <c r="T518" s="43">
        <f t="shared" si="98"/>
        <v>0</v>
      </c>
      <c r="U518" s="43">
        <f t="shared" si="98"/>
        <v>0</v>
      </c>
      <c r="V518" s="43">
        <f t="shared" si="98"/>
        <v>0</v>
      </c>
      <c r="W518" s="43">
        <f t="shared" si="98"/>
        <v>0</v>
      </c>
      <c r="X518" s="43">
        <f t="shared" si="98"/>
        <v>12831019</v>
      </c>
      <c r="Y518" s="43">
        <f t="shared" si="98"/>
        <v>350208347.21749973</v>
      </c>
      <c r="Z518" s="43">
        <f t="shared" si="98"/>
        <v>8415000</v>
      </c>
      <c r="AA518" s="43">
        <f t="shared" si="98"/>
        <v>0</v>
      </c>
      <c r="AB518" s="43">
        <f t="shared" si="98"/>
        <v>0</v>
      </c>
      <c r="AC518" s="43">
        <f t="shared" si="98"/>
        <v>0</v>
      </c>
      <c r="AD518" s="43">
        <f t="shared" si="98"/>
        <v>0</v>
      </c>
      <c r="AE518" s="43">
        <f t="shared" si="98"/>
        <v>0</v>
      </c>
      <c r="AF518" s="43">
        <f t="shared" si="98"/>
        <v>25978140.5</v>
      </c>
      <c r="AG518" s="43">
        <f t="shared" si="98"/>
        <v>0</v>
      </c>
      <c r="AH518" s="43">
        <f t="shared" si="98"/>
        <v>0</v>
      </c>
      <c r="AI518" s="43">
        <f t="shared" si="98"/>
        <v>0</v>
      </c>
      <c r="AJ518" s="43">
        <f t="shared" si="98"/>
        <v>416893937.91250002</v>
      </c>
      <c r="AK518" s="43">
        <f t="shared" si="98"/>
        <v>0</v>
      </c>
      <c r="AL518" s="43">
        <f t="shared" si="98"/>
        <v>205985135.80000001</v>
      </c>
      <c r="AM518" s="43">
        <f t="shared" si="98"/>
        <v>6043299799.3699999</v>
      </c>
      <c r="AN518" s="43">
        <f t="shared" si="98"/>
        <v>0</v>
      </c>
      <c r="AO518" s="43">
        <f t="shared" si="98"/>
        <v>0</v>
      </c>
      <c r="AP518" s="43">
        <f t="shared" si="98"/>
        <v>268816173.89999998</v>
      </c>
      <c r="AQ518" s="43">
        <f t="shared" si="98"/>
        <v>0</v>
      </c>
      <c r="AR518" s="43">
        <f t="shared" si="98"/>
        <v>0</v>
      </c>
      <c r="AS518" s="43">
        <f t="shared" si="98"/>
        <v>0</v>
      </c>
      <c r="AT518" s="43">
        <f t="shared" si="98"/>
        <v>0</v>
      </c>
      <c r="AU518" s="43">
        <f t="shared" si="98"/>
        <v>0</v>
      </c>
      <c r="AV518" s="43">
        <f t="shared" si="98"/>
        <v>0</v>
      </c>
      <c r="AW518" s="43">
        <f t="shared" si="98"/>
        <v>0</v>
      </c>
      <c r="AX518" s="43">
        <f t="shared" si="98"/>
        <v>0</v>
      </c>
      <c r="AY518" s="43">
        <f t="shared" si="98"/>
        <v>0</v>
      </c>
      <c r="AZ518" s="43">
        <f t="shared" si="98"/>
        <v>844858957</v>
      </c>
      <c r="BA518" s="43">
        <f t="shared" si="98"/>
        <v>0</v>
      </c>
      <c r="BB518" s="43" t="e">
        <f t="shared" si="98"/>
        <v>#VALUE!</v>
      </c>
      <c r="BC518" s="10"/>
      <c r="BD518" s="10"/>
      <c r="BE518" s="10"/>
    </row>
    <row r="519" spans="1:60" ht="22.5" customHeight="1" x14ac:dyDescent="0.25">
      <c r="A519" s="157" t="s">
        <v>43</v>
      </c>
      <c r="B519" s="158" t="s">
        <v>34</v>
      </c>
      <c r="C519" s="158" t="s">
        <v>34</v>
      </c>
      <c r="D519" s="16" t="s">
        <v>42</v>
      </c>
      <c r="E519" s="16"/>
      <c r="F519" s="16"/>
      <c r="G519" s="173"/>
      <c r="H519" s="18"/>
      <c r="I519" s="18" t="s">
        <v>319</v>
      </c>
      <c r="J519" s="18"/>
      <c r="K519" s="67"/>
      <c r="L519" s="67"/>
      <c r="M519" s="18"/>
      <c r="N519" s="18"/>
      <c r="O519" s="43">
        <f t="shared" si="87"/>
        <v>13210941514.030001</v>
      </c>
      <c r="P519" s="43">
        <f>+P520+P525+P564</f>
        <v>10864870976.6</v>
      </c>
      <c r="Q519" s="43">
        <f t="shared" ref="Q519:BB519" si="99">+Q520+Q525+Q564</f>
        <v>0</v>
      </c>
      <c r="R519" s="43">
        <f t="shared" si="99"/>
        <v>480900000</v>
      </c>
      <c r="S519" s="43">
        <f t="shared" si="99"/>
        <v>0</v>
      </c>
      <c r="T519" s="43">
        <f t="shared" si="99"/>
        <v>0</v>
      </c>
      <c r="U519" s="43">
        <f t="shared" si="99"/>
        <v>0</v>
      </c>
      <c r="V519" s="43">
        <f t="shared" si="99"/>
        <v>0</v>
      </c>
      <c r="W519" s="43">
        <f t="shared" si="99"/>
        <v>0</v>
      </c>
      <c r="X519" s="43">
        <f t="shared" si="99"/>
        <v>12831019</v>
      </c>
      <c r="Y519" s="43">
        <f t="shared" si="99"/>
        <v>350208347.21749973</v>
      </c>
      <c r="Z519" s="43">
        <f t="shared" si="99"/>
        <v>8415000</v>
      </c>
      <c r="AA519" s="43">
        <f t="shared" si="99"/>
        <v>0</v>
      </c>
      <c r="AB519" s="43">
        <f t="shared" si="99"/>
        <v>0</v>
      </c>
      <c r="AC519" s="43">
        <f t="shared" si="99"/>
        <v>0</v>
      </c>
      <c r="AD519" s="43">
        <f t="shared" si="99"/>
        <v>0</v>
      </c>
      <c r="AE519" s="43">
        <f t="shared" si="99"/>
        <v>0</v>
      </c>
      <c r="AF519" s="43">
        <f t="shared" si="99"/>
        <v>25978140.5</v>
      </c>
      <c r="AG519" s="43">
        <f t="shared" si="99"/>
        <v>0</v>
      </c>
      <c r="AH519" s="43">
        <f t="shared" si="99"/>
        <v>0</v>
      </c>
      <c r="AI519" s="43">
        <f t="shared" si="99"/>
        <v>0</v>
      </c>
      <c r="AJ519" s="43">
        <f t="shared" si="99"/>
        <v>416893937.91250002</v>
      </c>
      <c r="AK519" s="43">
        <f t="shared" si="99"/>
        <v>0</v>
      </c>
      <c r="AL519" s="43">
        <f t="shared" si="99"/>
        <v>205985135.80000001</v>
      </c>
      <c r="AM519" s="43">
        <f t="shared" si="99"/>
        <v>0</v>
      </c>
      <c r="AN519" s="43">
        <f t="shared" si="99"/>
        <v>0</v>
      </c>
      <c r="AO519" s="43">
        <f t="shared" si="99"/>
        <v>0</v>
      </c>
      <c r="AP519" s="43">
        <f t="shared" si="99"/>
        <v>0</v>
      </c>
      <c r="AQ519" s="43">
        <f t="shared" si="99"/>
        <v>0</v>
      </c>
      <c r="AR519" s="43">
        <f t="shared" si="99"/>
        <v>0</v>
      </c>
      <c r="AS519" s="43">
        <f t="shared" si="99"/>
        <v>0</v>
      </c>
      <c r="AT519" s="43">
        <f t="shared" si="99"/>
        <v>0</v>
      </c>
      <c r="AU519" s="43">
        <f t="shared" si="99"/>
        <v>0</v>
      </c>
      <c r="AV519" s="43">
        <f t="shared" si="99"/>
        <v>0</v>
      </c>
      <c r="AW519" s="43">
        <f t="shared" si="99"/>
        <v>0</v>
      </c>
      <c r="AX519" s="43">
        <f t="shared" si="99"/>
        <v>0</v>
      </c>
      <c r="AY519" s="43">
        <f t="shared" si="99"/>
        <v>0</v>
      </c>
      <c r="AZ519" s="43">
        <f t="shared" si="99"/>
        <v>844858957</v>
      </c>
      <c r="BA519" s="43">
        <f t="shared" si="99"/>
        <v>0</v>
      </c>
      <c r="BB519" s="43" t="e">
        <f t="shared" si="99"/>
        <v>#VALUE!</v>
      </c>
      <c r="BC519" s="10"/>
      <c r="BD519" s="10"/>
      <c r="BE519" s="10"/>
    </row>
    <row r="520" spans="1:60" ht="13.5" customHeight="1" x14ac:dyDescent="0.25">
      <c r="A520" s="157" t="s">
        <v>43</v>
      </c>
      <c r="B520" s="158" t="s">
        <v>34</v>
      </c>
      <c r="C520" s="158" t="s">
        <v>34</v>
      </c>
      <c r="D520" s="158" t="s">
        <v>42</v>
      </c>
      <c r="E520" s="16" t="s">
        <v>122</v>
      </c>
      <c r="F520" s="16"/>
      <c r="G520" s="173"/>
      <c r="H520" s="18"/>
      <c r="I520" s="18" t="s">
        <v>320</v>
      </c>
      <c r="J520" s="18"/>
      <c r="K520" s="67"/>
      <c r="L520" s="67"/>
      <c r="M520" s="18"/>
      <c r="N520" s="18"/>
      <c r="O520" s="43">
        <f t="shared" si="87"/>
        <v>600000000</v>
      </c>
      <c r="P520" s="43">
        <f>+P521+P523</f>
        <v>600000000</v>
      </c>
      <c r="Q520" s="43">
        <f t="shared" ref="Q520:BB520" si="100">+Q521+Q523</f>
        <v>0</v>
      </c>
      <c r="R520" s="43">
        <f t="shared" si="100"/>
        <v>0</v>
      </c>
      <c r="S520" s="43">
        <f t="shared" si="100"/>
        <v>0</v>
      </c>
      <c r="T520" s="43">
        <f t="shared" si="100"/>
        <v>0</v>
      </c>
      <c r="U520" s="43">
        <f t="shared" si="100"/>
        <v>0</v>
      </c>
      <c r="V520" s="43">
        <f t="shared" si="100"/>
        <v>0</v>
      </c>
      <c r="W520" s="43">
        <f t="shared" si="100"/>
        <v>0</v>
      </c>
      <c r="X520" s="43">
        <f t="shared" si="100"/>
        <v>0</v>
      </c>
      <c r="Y520" s="43">
        <f t="shared" si="100"/>
        <v>0</v>
      </c>
      <c r="Z520" s="43">
        <f t="shared" si="100"/>
        <v>0</v>
      </c>
      <c r="AA520" s="43">
        <f t="shared" si="100"/>
        <v>0</v>
      </c>
      <c r="AB520" s="43">
        <f t="shared" si="100"/>
        <v>0</v>
      </c>
      <c r="AC520" s="43">
        <f t="shared" si="100"/>
        <v>0</v>
      </c>
      <c r="AD520" s="43">
        <f t="shared" si="100"/>
        <v>0</v>
      </c>
      <c r="AE520" s="43">
        <f t="shared" si="100"/>
        <v>0</v>
      </c>
      <c r="AF520" s="43">
        <f t="shared" si="100"/>
        <v>0</v>
      </c>
      <c r="AG520" s="43">
        <f t="shared" si="100"/>
        <v>0</v>
      </c>
      <c r="AH520" s="43">
        <f t="shared" si="100"/>
        <v>0</v>
      </c>
      <c r="AI520" s="43">
        <f t="shared" si="100"/>
        <v>0</v>
      </c>
      <c r="AJ520" s="43">
        <f t="shared" si="100"/>
        <v>0</v>
      </c>
      <c r="AK520" s="43">
        <f t="shared" si="100"/>
        <v>0</v>
      </c>
      <c r="AL520" s="43">
        <f t="shared" si="100"/>
        <v>0</v>
      </c>
      <c r="AM520" s="43">
        <f t="shared" si="100"/>
        <v>0</v>
      </c>
      <c r="AN520" s="43">
        <f t="shared" si="100"/>
        <v>0</v>
      </c>
      <c r="AO520" s="43">
        <f t="shared" si="100"/>
        <v>0</v>
      </c>
      <c r="AP520" s="43">
        <f t="shared" si="100"/>
        <v>0</v>
      </c>
      <c r="AQ520" s="43">
        <f t="shared" si="100"/>
        <v>0</v>
      </c>
      <c r="AR520" s="43">
        <f t="shared" si="100"/>
        <v>0</v>
      </c>
      <c r="AS520" s="43">
        <f t="shared" si="100"/>
        <v>0</v>
      </c>
      <c r="AT520" s="43">
        <f t="shared" si="100"/>
        <v>0</v>
      </c>
      <c r="AU520" s="43">
        <f t="shared" si="100"/>
        <v>0</v>
      </c>
      <c r="AV520" s="43">
        <f t="shared" si="100"/>
        <v>0</v>
      </c>
      <c r="AW520" s="43">
        <f t="shared" si="100"/>
        <v>0</v>
      </c>
      <c r="AX520" s="43">
        <f t="shared" si="100"/>
        <v>0</v>
      </c>
      <c r="AY520" s="43">
        <f t="shared" si="100"/>
        <v>0</v>
      </c>
      <c r="AZ520" s="43">
        <f t="shared" si="100"/>
        <v>0</v>
      </c>
      <c r="BA520" s="43">
        <f t="shared" si="100"/>
        <v>0</v>
      </c>
      <c r="BB520" s="43">
        <f t="shared" si="100"/>
        <v>0</v>
      </c>
      <c r="BC520" s="10"/>
      <c r="BD520" s="10"/>
      <c r="BE520" s="10"/>
    </row>
    <row r="521" spans="1:60" ht="22.5" customHeight="1" x14ac:dyDescent="0.25">
      <c r="A521" s="157" t="s">
        <v>43</v>
      </c>
      <c r="B521" s="158" t="s">
        <v>34</v>
      </c>
      <c r="C521" s="158" t="s">
        <v>34</v>
      </c>
      <c r="D521" s="158" t="s">
        <v>42</v>
      </c>
      <c r="E521" s="16" t="s">
        <v>122</v>
      </c>
      <c r="F521" s="294" t="s">
        <v>1294</v>
      </c>
      <c r="G521" s="54" t="s">
        <v>321</v>
      </c>
      <c r="H521" s="17" t="s">
        <v>322</v>
      </c>
      <c r="I521" s="146" t="s">
        <v>773</v>
      </c>
      <c r="J521" s="18" t="s">
        <v>515</v>
      </c>
      <c r="K521" s="67"/>
      <c r="L521" s="67"/>
      <c r="M521" s="18" t="s">
        <v>907</v>
      </c>
      <c r="N521" s="59">
        <v>400000000</v>
      </c>
      <c r="O521" s="43">
        <f t="shared" si="87"/>
        <v>400000000</v>
      </c>
      <c r="P521" s="44">
        <v>400000000</v>
      </c>
      <c r="Q521" s="44">
        <v>0</v>
      </c>
      <c r="R521" s="44"/>
      <c r="S521" s="44">
        <v>0</v>
      </c>
      <c r="T521" s="44">
        <v>0</v>
      </c>
      <c r="U521" s="44">
        <v>0</v>
      </c>
      <c r="V521" s="44">
        <v>0</v>
      </c>
      <c r="W521" s="44">
        <v>0</v>
      </c>
      <c r="X521" s="44">
        <v>0</v>
      </c>
      <c r="Y521" s="44"/>
      <c r="Z521" s="44">
        <v>0</v>
      </c>
      <c r="AA521" s="44"/>
      <c r="AB521" s="44">
        <v>0</v>
      </c>
      <c r="AC521" s="44">
        <v>0</v>
      </c>
      <c r="AD521" s="44">
        <v>0</v>
      </c>
      <c r="AE521" s="44"/>
      <c r="AF521" s="44">
        <v>0</v>
      </c>
      <c r="AG521" s="44">
        <v>0</v>
      </c>
      <c r="AH521" s="44">
        <v>0</v>
      </c>
      <c r="AI521" s="44">
        <v>0</v>
      </c>
      <c r="AJ521" s="44">
        <v>0</v>
      </c>
      <c r="AK521" s="44">
        <v>0</v>
      </c>
      <c r="AL521" s="44">
        <v>0</v>
      </c>
      <c r="AM521" s="44">
        <v>0</v>
      </c>
      <c r="AN521" s="44">
        <v>0</v>
      </c>
      <c r="AO521" s="44">
        <v>0</v>
      </c>
      <c r="AP521" s="44">
        <v>0</v>
      </c>
      <c r="AQ521" s="44">
        <v>0</v>
      </c>
      <c r="AR521" s="44">
        <v>0</v>
      </c>
      <c r="AS521" s="44">
        <v>0</v>
      </c>
      <c r="AT521" s="44">
        <v>0</v>
      </c>
      <c r="AU521" s="44">
        <v>0</v>
      </c>
      <c r="AV521" s="44"/>
      <c r="AW521" s="44"/>
      <c r="AX521" s="44">
        <v>0</v>
      </c>
      <c r="AY521" s="44"/>
      <c r="AZ521" s="44">
        <v>0</v>
      </c>
      <c r="BA521" s="44"/>
      <c r="BB521" s="44"/>
      <c r="BC521" s="10"/>
      <c r="BD521" s="10"/>
      <c r="BE521" s="10"/>
      <c r="BH521" s="129">
        <f>+N521-O521</f>
        <v>0</v>
      </c>
    </row>
    <row r="522" spans="1:60" ht="51.75" customHeight="1" x14ac:dyDescent="0.25">
      <c r="A522" s="157"/>
      <c r="B522" s="158"/>
      <c r="C522" s="158"/>
      <c r="D522" s="158"/>
      <c r="E522" s="16"/>
      <c r="F522" s="16"/>
      <c r="G522" s="54"/>
      <c r="H522" s="17"/>
      <c r="I522" s="146"/>
      <c r="J522" s="18"/>
      <c r="K522" s="100" t="s">
        <v>1067</v>
      </c>
      <c r="L522" s="72">
        <v>400000000</v>
      </c>
      <c r="M522" s="18"/>
      <c r="N522" s="18"/>
      <c r="O522" s="43">
        <f t="shared" si="87"/>
        <v>0</v>
      </c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10"/>
      <c r="BD522" s="10"/>
      <c r="BE522" s="10"/>
    </row>
    <row r="523" spans="1:60" ht="22.5" customHeight="1" x14ac:dyDescent="0.25">
      <c r="A523" s="157" t="s">
        <v>43</v>
      </c>
      <c r="B523" s="158" t="s">
        <v>34</v>
      </c>
      <c r="C523" s="158" t="s">
        <v>34</v>
      </c>
      <c r="D523" s="158" t="s">
        <v>42</v>
      </c>
      <c r="E523" s="16" t="s">
        <v>122</v>
      </c>
      <c r="F523" s="294" t="s">
        <v>1295</v>
      </c>
      <c r="G523" s="54"/>
      <c r="H523" s="17" t="s">
        <v>770</v>
      </c>
      <c r="I523" s="146" t="s">
        <v>774</v>
      </c>
      <c r="J523" s="18" t="s">
        <v>515</v>
      </c>
      <c r="K523" s="67"/>
      <c r="L523" s="67"/>
      <c r="M523" s="18" t="s">
        <v>907</v>
      </c>
      <c r="N523" s="59">
        <f>+L524</f>
        <v>200000000</v>
      </c>
      <c r="O523" s="43">
        <f t="shared" si="87"/>
        <v>200000000</v>
      </c>
      <c r="P523" s="44">
        <v>200000000</v>
      </c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10"/>
      <c r="BD523" s="10"/>
      <c r="BE523" s="10"/>
      <c r="BH523" s="129">
        <f>+N523-O523</f>
        <v>0</v>
      </c>
    </row>
    <row r="524" spans="1:60" ht="51.75" customHeight="1" x14ac:dyDescent="0.25">
      <c r="A524" s="157"/>
      <c r="B524" s="158"/>
      <c r="C524" s="158"/>
      <c r="D524" s="158"/>
      <c r="E524" s="16"/>
      <c r="F524" s="16"/>
      <c r="G524" s="54"/>
      <c r="H524" s="17"/>
      <c r="I524" s="146"/>
      <c r="J524" s="18"/>
      <c r="K524" s="100" t="s">
        <v>1067</v>
      </c>
      <c r="L524" s="72">
        <v>200000000</v>
      </c>
      <c r="M524" s="18"/>
      <c r="N524" s="18"/>
      <c r="O524" s="43">
        <f t="shared" si="87"/>
        <v>0</v>
      </c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  <c r="BA524" s="44"/>
      <c r="BB524" s="44"/>
      <c r="BC524" s="10"/>
      <c r="BD524" s="10"/>
      <c r="BE524" s="10"/>
    </row>
    <row r="525" spans="1:60" ht="13.5" customHeight="1" x14ac:dyDescent="0.25">
      <c r="A525" s="157" t="s">
        <v>43</v>
      </c>
      <c r="B525" s="158" t="s">
        <v>34</v>
      </c>
      <c r="C525" s="158" t="s">
        <v>34</v>
      </c>
      <c r="D525" s="158" t="s">
        <v>42</v>
      </c>
      <c r="E525" s="16" t="s">
        <v>131</v>
      </c>
      <c r="F525" s="16"/>
      <c r="G525" s="173"/>
      <c r="H525" s="18"/>
      <c r="I525" s="18" t="s">
        <v>323</v>
      </c>
      <c r="J525" s="18"/>
      <c r="K525" s="67"/>
      <c r="L525" s="67"/>
      <c r="M525" s="18"/>
      <c r="N525" s="18"/>
      <c r="O525" s="43">
        <f t="shared" ref="O525:O591" si="101">+SUM(P525:BA525)</f>
        <v>11854956378.23</v>
      </c>
      <c r="P525" s="43">
        <f>+P526+P528+P530+P532+P534+P538+P543+P546+P549+P551+P553+P555+P557+P560+P562</f>
        <v>9864870976.6000004</v>
      </c>
      <c r="Q525" s="43">
        <f t="shared" ref="Q525:BB525" si="102">+Q526+Q528+Q530+Q532+Q534+Q538+Q543+Q546+Q549+Q551+Q553+Q555+Q557+Q560+Q562</f>
        <v>0</v>
      </c>
      <c r="R525" s="43">
        <f t="shared" si="102"/>
        <v>480900000</v>
      </c>
      <c r="S525" s="43">
        <f t="shared" si="102"/>
        <v>0</v>
      </c>
      <c r="T525" s="43">
        <f t="shared" si="102"/>
        <v>0</v>
      </c>
      <c r="U525" s="43">
        <f t="shared" si="102"/>
        <v>0</v>
      </c>
      <c r="V525" s="43">
        <f t="shared" si="102"/>
        <v>0</v>
      </c>
      <c r="W525" s="43">
        <f t="shared" si="102"/>
        <v>0</v>
      </c>
      <c r="X525" s="43">
        <f t="shared" si="102"/>
        <v>12831019</v>
      </c>
      <c r="Y525" s="43">
        <f t="shared" si="102"/>
        <v>226186487.7174997</v>
      </c>
      <c r="Z525" s="43">
        <f t="shared" si="102"/>
        <v>8415000</v>
      </c>
      <c r="AA525" s="43">
        <f t="shared" si="102"/>
        <v>0</v>
      </c>
      <c r="AB525" s="43">
        <f t="shared" si="102"/>
        <v>0</v>
      </c>
      <c r="AC525" s="43">
        <f t="shared" si="102"/>
        <v>0</v>
      </c>
      <c r="AD525" s="43">
        <f t="shared" si="102"/>
        <v>0</v>
      </c>
      <c r="AE525" s="43">
        <f t="shared" si="102"/>
        <v>0</v>
      </c>
      <c r="AF525" s="43">
        <f t="shared" si="102"/>
        <v>0</v>
      </c>
      <c r="AG525" s="43">
        <f t="shared" si="102"/>
        <v>0</v>
      </c>
      <c r="AH525" s="43">
        <f t="shared" si="102"/>
        <v>0</v>
      </c>
      <c r="AI525" s="43">
        <f t="shared" si="102"/>
        <v>0</v>
      </c>
      <c r="AJ525" s="43">
        <f t="shared" si="102"/>
        <v>416893937.91250002</v>
      </c>
      <c r="AK525" s="43">
        <f t="shared" si="102"/>
        <v>0</v>
      </c>
      <c r="AL525" s="43">
        <f t="shared" si="102"/>
        <v>0</v>
      </c>
      <c r="AM525" s="43">
        <f t="shared" si="102"/>
        <v>0</v>
      </c>
      <c r="AN525" s="43">
        <f t="shared" si="102"/>
        <v>0</v>
      </c>
      <c r="AO525" s="43">
        <f t="shared" si="102"/>
        <v>0</v>
      </c>
      <c r="AP525" s="43">
        <f t="shared" si="102"/>
        <v>0</v>
      </c>
      <c r="AQ525" s="43">
        <f t="shared" si="102"/>
        <v>0</v>
      </c>
      <c r="AR525" s="43">
        <f t="shared" si="102"/>
        <v>0</v>
      </c>
      <c r="AS525" s="43">
        <f t="shared" si="102"/>
        <v>0</v>
      </c>
      <c r="AT525" s="43">
        <f t="shared" si="102"/>
        <v>0</v>
      </c>
      <c r="AU525" s="43">
        <f t="shared" si="102"/>
        <v>0</v>
      </c>
      <c r="AV525" s="43">
        <f t="shared" si="102"/>
        <v>0</v>
      </c>
      <c r="AW525" s="43">
        <f t="shared" si="102"/>
        <v>0</v>
      </c>
      <c r="AX525" s="43">
        <f t="shared" si="102"/>
        <v>0</v>
      </c>
      <c r="AY525" s="43">
        <f t="shared" si="102"/>
        <v>0</v>
      </c>
      <c r="AZ525" s="43">
        <f t="shared" si="102"/>
        <v>844858957</v>
      </c>
      <c r="BA525" s="43">
        <f t="shared" si="102"/>
        <v>0</v>
      </c>
      <c r="BB525" s="43" t="e">
        <f t="shared" si="102"/>
        <v>#VALUE!</v>
      </c>
      <c r="BC525" s="10"/>
      <c r="BD525" s="10"/>
      <c r="BE525" s="10"/>
    </row>
    <row r="526" spans="1:60" ht="33.75" customHeight="1" x14ac:dyDescent="0.25">
      <c r="A526" s="157" t="s">
        <v>43</v>
      </c>
      <c r="B526" s="158" t="s">
        <v>34</v>
      </c>
      <c r="C526" s="158" t="s">
        <v>34</v>
      </c>
      <c r="D526" s="158" t="s">
        <v>42</v>
      </c>
      <c r="E526" s="16" t="s">
        <v>131</v>
      </c>
      <c r="F526" s="294" t="s">
        <v>1296</v>
      </c>
      <c r="G526" s="17" t="s">
        <v>324</v>
      </c>
      <c r="H526" s="17" t="s">
        <v>325</v>
      </c>
      <c r="I526" s="146" t="s">
        <v>517</v>
      </c>
      <c r="J526" s="18" t="s">
        <v>515</v>
      </c>
      <c r="K526" s="67"/>
      <c r="L526" s="189"/>
      <c r="M526" s="62" t="s">
        <v>907</v>
      </c>
      <c r="N526" s="59">
        <v>332000000</v>
      </c>
      <c r="O526" s="43">
        <f t="shared" si="101"/>
        <v>332000000</v>
      </c>
      <c r="P526" s="44">
        <v>332000000</v>
      </c>
      <c r="Q526" s="44">
        <v>0</v>
      </c>
      <c r="R526" s="44"/>
      <c r="S526" s="44">
        <v>0</v>
      </c>
      <c r="T526" s="44">
        <v>0</v>
      </c>
      <c r="U526" s="44">
        <v>0</v>
      </c>
      <c r="V526" s="44">
        <v>0</v>
      </c>
      <c r="W526" s="44">
        <v>0</v>
      </c>
      <c r="X526" s="44"/>
      <c r="Y526" s="44"/>
      <c r="Z526" s="44"/>
      <c r="AA526" s="44"/>
      <c r="AB526" s="44">
        <v>0</v>
      </c>
      <c r="AC526" s="44">
        <v>0</v>
      </c>
      <c r="AD526" s="44">
        <v>0</v>
      </c>
      <c r="AE526" s="44"/>
      <c r="AF526" s="44">
        <v>0</v>
      </c>
      <c r="AG526" s="44">
        <v>0</v>
      </c>
      <c r="AH526" s="44">
        <v>0</v>
      </c>
      <c r="AI526" s="44">
        <v>0</v>
      </c>
      <c r="AJ526" s="44">
        <v>0</v>
      </c>
      <c r="AK526" s="44">
        <v>0</v>
      </c>
      <c r="AL526" s="44">
        <v>0</v>
      </c>
      <c r="AM526" s="44">
        <v>0</v>
      </c>
      <c r="AN526" s="44">
        <v>0</v>
      </c>
      <c r="AO526" s="44">
        <v>0</v>
      </c>
      <c r="AP526" s="44">
        <v>0</v>
      </c>
      <c r="AQ526" s="44">
        <v>0</v>
      </c>
      <c r="AR526" s="44">
        <v>0</v>
      </c>
      <c r="AS526" s="44">
        <v>0</v>
      </c>
      <c r="AT526" s="44">
        <v>0</v>
      </c>
      <c r="AU526" s="44">
        <v>0</v>
      </c>
      <c r="AV526" s="44"/>
      <c r="AW526" s="44"/>
      <c r="AX526" s="44">
        <v>0</v>
      </c>
      <c r="AY526" s="44"/>
      <c r="AZ526" s="44">
        <v>0</v>
      </c>
      <c r="BA526" s="44"/>
      <c r="BB526" s="44"/>
      <c r="BC526" s="10"/>
      <c r="BD526" s="10"/>
      <c r="BE526" s="10"/>
      <c r="BH526" s="129">
        <f>+N526-O526</f>
        <v>0</v>
      </c>
    </row>
    <row r="527" spans="1:60" ht="33.75" customHeight="1" x14ac:dyDescent="0.25">
      <c r="A527" s="157"/>
      <c r="B527" s="158"/>
      <c r="C527" s="158"/>
      <c r="D527" s="158"/>
      <c r="E527" s="16"/>
      <c r="F527" s="16"/>
      <c r="G527" s="17"/>
      <c r="H527" s="17"/>
      <c r="I527" s="146"/>
      <c r="J527" s="18"/>
      <c r="K527" s="100" t="s">
        <v>1067</v>
      </c>
      <c r="L527" s="72">
        <v>332000000</v>
      </c>
      <c r="M527" s="62"/>
      <c r="N527" s="62"/>
      <c r="O527" s="43">
        <f t="shared" si="101"/>
        <v>0</v>
      </c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  <c r="BA527" s="44"/>
      <c r="BB527" s="44"/>
      <c r="BC527" s="10"/>
      <c r="BD527" s="10"/>
      <c r="BE527" s="10"/>
    </row>
    <row r="528" spans="1:60" ht="33.75" customHeight="1" x14ac:dyDescent="0.25">
      <c r="A528" s="157" t="s">
        <v>43</v>
      </c>
      <c r="B528" s="158" t="s">
        <v>34</v>
      </c>
      <c r="C528" s="158" t="s">
        <v>34</v>
      </c>
      <c r="D528" s="158" t="s">
        <v>42</v>
      </c>
      <c r="E528" s="16" t="s">
        <v>131</v>
      </c>
      <c r="F528" s="294" t="s">
        <v>1297</v>
      </c>
      <c r="G528" s="17" t="s">
        <v>324</v>
      </c>
      <c r="H528" s="17" t="s">
        <v>325</v>
      </c>
      <c r="I528" s="146" t="s">
        <v>518</v>
      </c>
      <c r="J528" s="18" t="s">
        <v>515</v>
      </c>
      <c r="K528" s="67"/>
      <c r="L528" s="189"/>
      <c r="M528" s="62" t="s">
        <v>907</v>
      </c>
      <c r="N528" s="59">
        <v>717185933.5</v>
      </c>
      <c r="O528" s="43">
        <f t="shared" si="101"/>
        <v>717185933.5</v>
      </c>
      <c r="P528" s="44">
        <v>717185933.5</v>
      </c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10"/>
      <c r="BD528" s="10"/>
      <c r="BE528" s="10"/>
      <c r="BH528" s="129">
        <f>+N528-O528</f>
        <v>0</v>
      </c>
    </row>
    <row r="529" spans="1:60" ht="51.75" customHeight="1" x14ac:dyDescent="0.25">
      <c r="A529" s="157"/>
      <c r="B529" s="158"/>
      <c r="C529" s="158"/>
      <c r="D529" s="158"/>
      <c r="E529" s="16"/>
      <c r="F529" s="16"/>
      <c r="G529" s="17"/>
      <c r="H529" s="17"/>
      <c r="I529" s="146"/>
      <c r="J529" s="18"/>
      <c r="K529" s="100" t="s">
        <v>1067</v>
      </c>
      <c r="L529" s="72">
        <v>717185933.5</v>
      </c>
      <c r="M529" s="62"/>
      <c r="N529" s="62"/>
      <c r="O529" s="43">
        <f t="shared" si="101"/>
        <v>0</v>
      </c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10"/>
      <c r="BD529" s="10"/>
      <c r="BE529" s="10"/>
    </row>
    <row r="530" spans="1:60" ht="22.5" customHeight="1" x14ac:dyDescent="0.25">
      <c r="A530" s="161" t="s">
        <v>43</v>
      </c>
      <c r="B530" s="158" t="s">
        <v>34</v>
      </c>
      <c r="C530" s="158" t="s">
        <v>34</v>
      </c>
      <c r="D530" s="158" t="s">
        <v>42</v>
      </c>
      <c r="E530" s="16" t="s">
        <v>131</v>
      </c>
      <c r="F530" s="294" t="s">
        <v>1298</v>
      </c>
      <c r="G530" s="17" t="s">
        <v>324</v>
      </c>
      <c r="H530" s="17" t="s">
        <v>325</v>
      </c>
      <c r="I530" s="146" t="s">
        <v>859</v>
      </c>
      <c r="J530" s="18"/>
      <c r="K530" s="67"/>
      <c r="L530" s="189"/>
      <c r="M530" s="62" t="s">
        <v>907</v>
      </c>
      <c r="N530" s="59">
        <v>600000000</v>
      </c>
      <c r="O530" s="43">
        <f t="shared" si="101"/>
        <v>600000000</v>
      </c>
      <c r="P530" s="44">
        <v>600000000</v>
      </c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  <c r="BA530" s="44"/>
      <c r="BB530" s="44"/>
      <c r="BC530" s="10"/>
      <c r="BD530" s="10"/>
      <c r="BE530" s="10"/>
      <c r="BH530" s="129">
        <f>+N530-O530</f>
        <v>0</v>
      </c>
    </row>
    <row r="531" spans="1:60" ht="51.75" customHeight="1" x14ac:dyDescent="0.25">
      <c r="A531" s="157"/>
      <c r="B531" s="158"/>
      <c r="C531" s="158"/>
      <c r="D531" s="158"/>
      <c r="E531" s="16"/>
      <c r="F531" s="16"/>
      <c r="G531" s="17"/>
      <c r="H531" s="17"/>
      <c r="I531" s="146"/>
      <c r="J531" s="18"/>
      <c r="K531" s="100" t="s">
        <v>1067</v>
      </c>
      <c r="L531" s="72">
        <v>600000000</v>
      </c>
      <c r="M531" s="62"/>
      <c r="N531" s="62"/>
      <c r="O531" s="43">
        <f t="shared" si="101"/>
        <v>0</v>
      </c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10"/>
      <c r="BD531" s="10"/>
      <c r="BE531" s="10"/>
    </row>
    <row r="532" spans="1:60" ht="33.75" customHeight="1" x14ac:dyDescent="0.25">
      <c r="A532" s="157" t="s">
        <v>43</v>
      </c>
      <c r="B532" s="158" t="s">
        <v>34</v>
      </c>
      <c r="C532" s="158" t="s">
        <v>34</v>
      </c>
      <c r="D532" s="158" t="s">
        <v>42</v>
      </c>
      <c r="E532" s="16" t="s">
        <v>131</v>
      </c>
      <c r="F532" s="294" t="s">
        <v>1299</v>
      </c>
      <c r="G532" s="17" t="s">
        <v>324</v>
      </c>
      <c r="H532" s="17" t="s">
        <v>325</v>
      </c>
      <c r="I532" s="146" t="s">
        <v>519</v>
      </c>
      <c r="J532" s="18" t="s">
        <v>515</v>
      </c>
      <c r="K532" s="67"/>
      <c r="L532" s="189"/>
      <c r="M532" s="62" t="s">
        <v>907</v>
      </c>
      <c r="N532" s="59">
        <v>215000000</v>
      </c>
      <c r="O532" s="43">
        <f t="shared" si="101"/>
        <v>215000000</v>
      </c>
      <c r="P532" s="44">
        <v>0</v>
      </c>
      <c r="Q532" s="44"/>
      <c r="R532" s="44"/>
      <c r="S532" s="44"/>
      <c r="T532" s="44"/>
      <c r="U532" s="44"/>
      <c r="V532" s="44"/>
      <c r="W532" s="44"/>
      <c r="X532" s="44"/>
      <c r="Y532" s="44">
        <v>215000000</v>
      </c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4"/>
      <c r="AQ532" s="44"/>
      <c r="AR532" s="44"/>
      <c r="AS532" s="44"/>
      <c r="AT532" s="44"/>
      <c r="AU532" s="44"/>
      <c r="AV532" s="44"/>
      <c r="AW532" s="44"/>
      <c r="AX532" s="44"/>
      <c r="AY532" s="44"/>
      <c r="AZ532" s="44"/>
      <c r="BA532" s="44"/>
      <c r="BB532" s="44"/>
      <c r="BC532" s="10"/>
      <c r="BD532" s="10"/>
      <c r="BE532" s="10"/>
      <c r="BH532" s="129">
        <f>+N532-O532</f>
        <v>0</v>
      </c>
    </row>
    <row r="533" spans="1:60" ht="38.25" x14ac:dyDescent="0.25">
      <c r="A533" s="157"/>
      <c r="B533" s="158"/>
      <c r="C533" s="158"/>
      <c r="D533" s="158"/>
      <c r="E533" s="16"/>
      <c r="F533" s="16"/>
      <c r="G533" s="17"/>
      <c r="H533" s="17"/>
      <c r="I533" s="146"/>
      <c r="J533" s="18"/>
      <c r="K533" s="73" t="s">
        <v>949</v>
      </c>
      <c r="L533" s="72">
        <v>215000000</v>
      </c>
      <c r="M533" s="62"/>
      <c r="N533" s="62"/>
      <c r="O533" s="43">
        <f t="shared" si="101"/>
        <v>0</v>
      </c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4"/>
      <c r="AQ533" s="44"/>
      <c r="AR533" s="44"/>
      <c r="AS533" s="44"/>
      <c r="AT533" s="44"/>
      <c r="AU533" s="44"/>
      <c r="AV533" s="44"/>
      <c r="AW533" s="44"/>
      <c r="AX533" s="44"/>
      <c r="AY533" s="44"/>
      <c r="AZ533" s="44"/>
      <c r="BA533" s="44"/>
      <c r="BB533" s="44"/>
      <c r="BC533" s="10"/>
      <c r="BD533" s="10"/>
      <c r="BE533" s="10"/>
    </row>
    <row r="534" spans="1:60" ht="33.75" customHeight="1" x14ac:dyDescent="0.25">
      <c r="A534" s="157" t="s">
        <v>43</v>
      </c>
      <c r="B534" s="158" t="s">
        <v>34</v>
      </c>
      <c r="C534" s="158" t="s">
        <v>34</v>
      </c>
      <c r="D534" s="158" t="s">
        <v>42</v>
      </c>
      <c r="E534" s="16" t="s">
        <v>131</v>
      </c>
      <c r="F534" s="294" t="s">
        <v>1183</v>
      </c>
      <c r="G534" s="17" t="s">
        <v>324</v>
      </c>
      <c r="H534" s="17" t="s">
        <v>325</v>
      </c>
      <c r="I534" s="146" t="s">
        <v>1101</v>
      </c>
      <c r="J534" s="18" t="s">
        <v>515</v>
      </c>
      <c r="K534" s="67"/>
      <c r="L534" s="67"/>
      <c r="M534" s="18" t="s">
        <v>907</v>
      </c>
      <c r="N534" s="59">
        <v>880900000</v>
      </c>
      <c r="O534" s="43">
        <f t="shared" si="101"/>
        <v>880900000</v>
      </c>
      <c r="P534" s="44">
        <v>215000000</v>
      </c>
      <c r="Q534" s="44"/>
      <c r="R534" s="44">
        <v>480900000</v>
      </c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>
        <v>185000000</v>
      </c>
      <c r="AK534" s="44"/>
      <c r="AL534" s="44"/>
      <c r="AM534" s="44"/>
      <c r="AN534" s="44"/>
      <c r="AO534" s="44"/>
      <c r="AP534" s="44"/>
      <c r="AQ534" s="44"/>
      <c r="AR534" s="44"/>
      <c r="AS534" s="44"/>
      <c r="AT534" s="44"/>
      <c r="AU534" s="44"/>
      <c r="AV534" s="44"/>
      <c r="AW534" s="44"/>
      <c r="AX534" s="44"/>
      <c r="AY534" s="44"/>
      <c r="AZ534" s="44"/>
      <c r="BA534" s="44"/>
      <c r="BB534" s="44"/>
      <c r="BC534" s="10"/>
      <c r="BD534" s="10"/>
      <c r="BE534" s="10"/>
      <c r="BH534" s="129">
        <f>+N534-O534</f>
        <v>0</v>
      </c>
    </row>
    <row r="535" spans="1:60" ht="51" customHeight="1" x14ac:dyDescent="0.25">
      <c r="A535" s="157"/>
      <c r="B535" s="158"/>
      <c r="C535" s="158"/>
      <c r="D535" s="158"/>
      <c r="E535" s="16"/>
      <c r="F535" s="16"/>
      <c r="G535" s="17"/>
      <c r="H535" s="17"/>
      <c r="I535" s="146"/>
      <c r="J535" s="18"/>
      <c r="K535" s="100" t="s">
        <v>1067</v>
      </c>
      <c r="L535" s="72">
        <v>215000000</v>
      </c>
      <c r="M535" s="18"/>
      <c r="N535" s="18"/>
      <c r="O535" s="43">
        <f t="shared" si="101"/>
        <v>0</v>
      </c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44"/>
      <c r="AC535" s="44"/>
      <c r="AD535" s="44"/>
      <c r="AE535" s="44"/>
      <c r="AF535" s="44"/>
      <c r="AG535" s="44"/>
      <c r="AH535" s="44"/>
      <c r="AI535" s="44"/>
      <c r="AJ535" s="44"/>
      <c r="AK535" s="44"/>
      <c r="AL535" s="44"/>
      <c r="AM535" s="44"/>
      <c r="AN535" s="44"/>
      <c r="AO535" s="44"/>
      <c r="AP535" s="44"/>
      <c r="AQ535" s="44"/>
      <c r="AR535" s="44"/>
      <c r="AS535" s="44"/>
      <c r="AT535" s="44"/>
      <c r="AU535" s="44"/>
      <c r="AV535" s="44"/>
      <c r="AW535" s="44"/>
      <c r="AX535" s="44"/>
      <c r="AY535" s="44"/>
      <c r="AZ535" s="44"/>
      <c r="BA535" s="44"/>
      <c r="BB535" s="44"/>
      <c r="BC535" s="10"/>
      <c r="BD535" s="10"/>
      <c r="BE535" s="10"/>
    </row>
    <row r="536" spans="1:60" ht="38.25" customHeight="1" x14ac:dyDescent="0.25">
      <c r="A536" s="157"/>
      <c r="B536" s="158"/>
      <c r="C536" s="158"/>
      <c r="D536" s="158"/>
      <c r="E536" s="16"/>
      <c r="F536" s="16"/>
      <c r="G536" s="17"/>
      <c r="H536" s="17"/>
      <c r="I536" s="146"/>
      <c r="J536" s="18"/>
      <c r="K536" s="100" t="s">
        <v>1070</v>
      </c>
      <c r="L536" s="72">
        <v>480900000</v>
      </c>
      <c r="M536" s="18"/>
      <c r="N536" s="18"/>
      <c r="O536" s="43">
        <f t="shared" si="101"/>
        <v>0</v>
      </c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  <c r="AP536" s="44"/>
      <c r="AQ536" s="44"/>
      <c r="AR536" s="44"/>
      <c r="AS536" s="44"/>
      <c r="AT536" s="44"/>
      <c r="AU536" s="44"/>
      <c r="AV536" s="44"/>
      <c r="AW536" s="44"/>
      <c r="AX536" s="44"/>
      <c r="AY536" s="44"/>
      <c r="AZ536" s="44"/>
      <c r="BA536" s="44"/>
      <c r="BB536" s="44"/>
      <c r="BC536" s="10"/>
      <c r="BD536" s="10"/>
      <c r="BE536" s="10"/>
    </row>
    <row r="537" spans="1:60" ht="39" customHeight="1" x14ac:dyDescent="0.25">
      <c r="A537" s="157"/>
      <c r="B537" s="158"/>
      <c r="C537" s="158"/>
      <c r="D537" s="158"/>
      <c r="E537" s="16"/>
      <c r="F537" s="16"/>
      <c r="G537" s="17"/>
      <c r="H537" s="17"/>
      <c r="I537" s="146"/>
      <c r="J537" s="18"/>
      <c r="K537" s="70" t="s">
        <v>957</v>
      </c>
      <c r="L537" s="72">
        <v>185000000</v>
      </c>
      <c r="M537" s="18"/>
      <c r="N537" s="18"/>
      <c r="O537" s="43">
        <f t="shared" si="101"/>
        <v>0</v>
      </c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4"/>
      <c r="AQ537" s="44"/>
      <c r="AR537" s="44"/>
      <c r="AS537" s="44"/>
      <c r="AT537" s="44"/>
      <c r="AU537" s="44"/>
      <c r="AV537" s="44"/>
      <c r="AW537" s="44"/>
      <c r="AX537" s="44"/>
      <c r="AY537" s="44"/>
      <c r="AZ537" s="44"/>
      <c r="BA537" s="44"/>
      <c r="BB537" s="44"/>
      <c r="BC537" s="10"/>
      <c r="BD537" s="10"/>
      <c r="BE537" s="10"/>
    </row>
    <row r="538" spans="1:60" ht="33.75" customHeight="1" x14ac:dyDescent="0.25">
      <c r="A538" s="157" t="s">
        <v>43</v>
      </c>
      <c r="B538" s="158" t="s">
        <v>34</v>
      </c>
      <c r="C538" s="158" t="s">
        <v>34</v>
      </c>
      <c r="D538" s="158" t="s">
        <v>42</v>
      </c>
      <c r="E538" s="16" t="s">
        <v>131</v>
      </c>
      <c r="F538" s="294" t="s">
        <v>1184</v>
      </c>
      <c r="G538" s="17" t="s">
        <v>324</v>
      </c>
      <c r="H538" s="17" t="s">
        <v>325</v>
      </c>
      <c r="I538" s="146" t="s">
        <v>520</v>
      </c>
      <c r="J538" s="18" t="s">
        <v>515</v>
      </c>
      <c r="K538" s="100"/>
      <c r="L538" s="70"/>
      <c r="M538" s="17" t="s">
        <v>907</v>
      </c>
      <c r="N538" s="60">
        <f>SUM(L539:L542)</f>
        <v>311186487.72999966</v>
      </c>
      <c r="O538" s="43">
        <f t="shared" si="101"/>
        <v>311186487.72999966</v>
      </c>
      <c r="P538" s="44">
        <f>99691062.1-40000000</f>
        <v>59691062.099999994</v>
      </c>
      <c r="Q538" s="44"/>
      <c r="R538" s="44"/>
      <c r="S538" s="44"/>
      <c r="T538" s="44"/>
      <c r="U538" s="44"/>
      <c r="V538" s="44"/>
      <c r="W538" s="44"/>
      <c r="X538" s="44"/>
      <c r="Y538" s="44">
        <v>11186487.717499699</v>
      </c>
      <c r="Z538" s="44">
        <v>8415000</v>
      </c>
      <c r="AA538" s="44"/>
      <c r="AB538" s="44"/>
      <c r="AC538" s="44"/>
      <c r="AD538" s="44"/>
      <c r="AE538" s="44"/>
      <c r="AF538" s="44"/>
      <c r="AG538" s="44"/>
      <c r="AH538" s="44"/>
      <c r="AI538" s="44"/>
      <c r="AJ538" s="44">
        <v>231893937.91249999</v>
      </c>
      <c r="AK538" s="44"/>
      <c r="AL538" s="44"/>
      <c r="AM538" s="44"/>
      <c r="AN538" s="44"/>
      <c r="AO538" s="44"/>
      <c r="AP538" s="44"/>
      <c r="AQ538" s="44"/>
      <c r="AR538" s="44"/>
      <c r="AS538" s="44"/>
      <c r="AT538" s="44"/>
      <c r="AU538" s="44"/>
      <c r="AV538" s="44"/>
      <c r="AW538" s="44"/>
      <c r="AX538" s="44"/>
      <c r="AY538" s="44"/>
      <c r="AZ538" s="44"/>
      <c r="BA538" s="44"/>
      <c r="BB538" s="44"/>
      <c r="BC538" s="10"/>
      <c r="BD538" s="10"/>
      <c r="BE538" s="10"/>
      <c r="BH538" s="129">
        <f>+N538-O538</f>
        <v>0</v>
      </c>
    </row>
    <row r="539" spans="1:60" ht="51" customHeight="1" x14ac:dyDescent="0.25">
      <c r="A539" s="157"/>
      <c r="B539" s="158"/>
      <c r="C539" s="158"/>
      <c r="D539" s="158"/>
      <c r="E539" s="16"/>
      <c r="F539" s="16"/>
      <c r="G539" s="17"/>
      <c r="H539" s="17"/>
      <c r="I539" s="146"/>
      <c r="J539" s="18"/>
      <c r="K539" s="100" t="s">
        <v>1067</v>
      </c>
      <c r="L539" s="71">
        <f>99691062.1-40000000</f>
        <v>59691062.099999994</v>
      </c>
      <c r="M539" s="17"/>
      <c r="N539" s="17"/>
      <c r="O539" s="43">
        <f t="shared" si="101"/>
        <v>0</v>
      </c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  <c r="AL539" s="44"/>
      <c r="AM539" s="44"/>
      <c r="AN539" s="44"/>
      <c r="AO539" s="44"/>
      <c r="AP539" s="44"/>
      <c r="AQ539" s="44"/>
      <c r="AR539" s="44"/>
      <c r="AS539" s="44"/>
      <c r="AT539" s="44"/>
      <c r="AU539" s="44"/>
      <c r="AV539" s="44"/>
      <c r="AW539" s="44"/>
      <c r="AX539" s="44"/>
      <c r="AY539" s="44"/>
      <c r="AZ539" s="44"/>
      <c r="BA539" s="44"/>
      <c r="BB539" s="44"/>
      <c r="BC539" s="10"/>
      <c r="BD539" s="10"/>
      <c r="BE539" s="10"/>
    </row>
    <row r="540" spans="1:60" ht="38.25" x14ac:dyDescent="0.25">
      <c r="A540" s="157"/>
      <c r="B540" s="158"/>
      <c r="C540" s="158"/>
      <c r="D540" s="158"/>
      <c r="E540" s="16"/>
      <c r="F540" s="16"/>
      <c r="G540" s="17"/>
      <c r="H540" s="17"/>
      <c r="I540" s="146"/>
      <c r="J540" s="18"/>
      <c r="K540" s="102" t="s">
        <v>999</v>
      </c>
      <c r="L540" s="71">
        <v>11186487.717499699</v>
      </c>
      <c r="M540" s="17"/>
      <c r="N540" s="17"/>
      <c r="O540" s="43">
        <f t="shared" si="101"/>
        <v>0</v>
      </c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4"/>
      <c r="AM540" s="44"/>
      <c r="AN540" s="44"/>
      <c r="AO540" s="44"/>
      <c r="AP540" s="44"/>
      <c r="AQ540" s="44"/>
      <c r="AR540" s="44"/>
      <c r="AS540" s="44"/>
      <c r="AT540" s="44"/>
      <c r="AU540" s="44"/>
      <c r="AV540" s="44"/>
      <c r="AW540" s="44"/>
      <c r="AX540" s="44"/>
      <c r="AY540" s="44"/>
      <c r="AZ540" s="44"/>
      <c r="BA540" s="44"/>
      <c r="BB540" s="44"/>
      <c r="BC540" s="10"/>
      <c r="BD540" s="10"/>
      <c r="BE540" s="10"/>
    </row>
    <row r="541" spans="1:60" ht="25.5" customHeight="1" x14ac:dyDescent="0.25">
      <c r="A541" s="157"/>
      <c r="B541" s="158"/>
      <c r="C541" s="158"/>
      <c r="D541" s="158"/>
      <c r="E541" s="16"/>
      <c r="F541" s="16"/>
      <c r="G541" s="17"/>
      <c r="H541" s="17"/>
      <c r="I541" s="146"/>
      <c r="J541" s="18"/>
      <c r="K541" s="70" t="s">
        <v>955</v>
      </c>
      <c r="L541" s="71">
        <v>8415000</v>
      </c>
      <c r="M541" s="17"/>
      <c r="N541" s="17"/>
      <c r="O541" s="43">
        <f t="shared" si="101"/>
        <v>0</v>
      </c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  <c r="AL541" s="44"/>
      <c r="AM541" s="44"/>
      <c r="AN541" s="44"/>
      <c r="AO541" s="44"/>
      <c r="AP541" s="44"/>
      <c r="AQ541" s="44"/>
      <c r="AR541" s="44"/>
      <c r="AS541" s="44"/>
      <c r="AT541" s="44"/>
      <c r="AU541" s="44"/>
      <c r="AV541" s="44"/>
      <c r="AW541" s="44"/>
      <c r="AX541" s="44"/>
      <c r="AY541" s="44"/>
      <c r="AZ541" s="44"/>
      <c r="BA541" s="44"/>
      <c r="BB541" s="44"/>
      <c r="BC541" s="10"/>
      <c r="BD541" s="10"/>
      <c r="BE541" s="10"/>
    </row>
    <row r="542" spans="1:60" ht="39" customHeight="1" x14ac:dyDescent="0.25">
      <c r="A542" s="157"/>
      <c r="B542" s="158"/>
      <c r="C542" s="158"/>
      <c r="D542" s="158"/>
      <c r="E542" s="16"/>
      <c r="F542" s="16"/>
      <c r="G542" s="17"/>
      <c r="H542" s="17"/>
      <c r="I542" s="146"/>
      <c r="J542" s="18"/>
      <c r="K542" s="70" t="s">
        <v>957</v>
      </c>
      <c r="L542" s="71">
        <v>231893937.91249999</v>
      </c>
      <c r="M542" s="17"/>
      <c r="N542" s="61"/>
      <c r="O542" s="43">
        <f t="shared" si="101"/>
        <v>0</v>
      </c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4"/>
      <c r="AM542" s="44"/>
      <c r="AN542" s="44"/>
      <c r="AO542" s="44"/>
      <c r="AP542" s="44"/>
      <c r="AQ542" s="44"/>
      <c r="AR542" s="44"/>
      <c r="AS542" s="44"/>
      <c r="AT542" s="44"/>
      <c r="AU542" s="44"/>
      <c r="AV542" s="44"/>
      <c r="AW542" s="44"/>
      <c r="AX542" s="44"/>
      <c r="AY542" s="44"/>
      <c r="AZ542" s="44"/>
      <c r="BA542" s="44"/>
      <c r="BB542" s="44"/>
      <c r="BC542" s="10" t="s">
        <v>1016</v>
      </c>
      <c r="BD542" s="10"/>
      <c r="BE542" s="10"/>
    </row>
    <row r="543" spans="1:60" ht="45" customHeight="1" x14ac:dyDescent="0.25">
      <c r="A543" s="157" t="s">
        <v>43</v>
      </c>
      <c r="B543" s="158" t="s">
        <v>34</v>
      </c>
      <c r="C543" s="158" t="s">
        <v>34</v>
      </c>
      <c r="D543" s="158" t="s">
        <v>42</v>
      </c>
      <c r="E543" s="16" t="s">
        <v>131</v>
      </c>
      <c r="F543" s="294" t="s">
        <v>1185</v>
      </c>
      <c r="G543" s="17" t="s">
        <v>324</v>
      </c>
      <c r="H543" s="17" t="s">
        <v>325</v>
      </c>
      <c r="I543" s="146" t="s">
        <v>521</v>
      </c>
      <c r="J543" s="18" t="s">
        <v>515</v>
      </c>
      <c r="K543" s="67"/>
      <c r="L543" s="67"/>
      <c r="M543" s="18" t="s">
        <v>907</v>
      </c>
      <c r="N543" s="59">
        <v>63825000</v>
      </c>
      <c r="O543" s="43">
        <f t="shared" si="101"/>
        <v>63825000</v>
      </c>
      <c r="P543" s="44">
        <v>50993981</v>
      </c>
      <c r="Q543" s="44"/>
      <c r="R543" s="44"/>
      <c r="S543" s="44"/>
      <c r="T543" s="44"/>
      <c r="U543" s="44"/>
      <c r="V543" s="44"/>
      <c r="W543" s="44"/>
      <c r="X543" s="44">
        <v>12831019</v>
      </c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  <c r="AL543" s="44"/>
      <c r="AM543" s="44"/>
      <c r="AN543" s="44"/>
      <c r="AO543" s="44"/>
      <c r="AP543" s="44"/>
      <c r="AQ543" s="44"/>
      <c r="AR543" s="44"/>
      <c r="AS543" s="44"/>
      <c r="AT543" s="44"/>
      <c r="AU543" s="44"/>
      <c r="AV543" s="44"/>
      <c r="AW543" s="44"/>
      <c r="AX543" s="44"/>
      <c r="AY543" s="44"/>
      <c r="AZ543" s="44"/>
      <c r="BA543" s="44"/>
      <c r="BB543" s="44" t="s">
        <v>1002</v>
      </c>
      <c r="BC543" s="10"/>
      <c r="BD543" s="10"/>
      <c r="BE543" s="10"/>
      <c r="BH543" s="129">
        <f>+N543-O543</f>
        <v>0</v>
      </c>
    </row>
    <row r="544" spans="1:60" ht="51" customHeight="1" x14ac:dyDescent="0.25">
      <c r="A544" s="157"/>
      <c r="B544" s="158"/>
      <c r="C544" s="158"/>
      <c r="D544" s="158"/>
      <c r="E544" s="16"/>
      <c r="F544" s="16"/>
      <c r="G544" s="17"/>
      <c r="H544" s="17"/>
      <c r="I544" s="146"/>
      <c r="J544" s="18"/>
      <c r="K544" s="100" t="s">
        <v>1067</v>
      </c>
      <c r="L544" s="71">
        <v>50993981</v>
      </c>
      <c r="M544" s="18"/>
      <c r="N544" s="18"/>
      <c r="O544" s="43">
        <f t="shared" si="101"/>
        <v>0</v>
      </c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  <c r="AL544" s="44"/>
      <c r="AM544" s="44"/>
      <c r="AN544" s="44"/>
      <c r="AO544" s="44"/>
      <c r="AP544" s="44"/>
      <c r="AQ544" s="44"/>
      <c r="AR544" s="44"/>
      <c r="AS544" s="44"/>
      <c r="AT544" s="44"/>
      <c r="AU544" s="44"/>
      <c r="AV544" s="44"/>
      <c r="AW544" s="44"/>
      <c r="AX544" s="44"/>
      <c r="AY544" s="44"/>
      <c r="AZ544" s="44"/>
      <c r="BA544" s="44"/>
      <c r="BB544" s="44"/>
      <c r="BC544" s="10"/>
      <c r="BD544" s="10"/>
      <c r="BE544" s="10"/>
    </row>
    <row r="545" spans="1:60" ht="25.5" x14ac:dyDescent="0.25">
      <c r="A545" s="157"/>
      <c r="B545" s="158"/>
      <c r="C545" s="158"/>
      <c r="D545" s="158"/>
      <c r="E545" s="16"/>
      <c r="F545" s="16"/>
      <c r="G545" s="17"/>
      <c r="H545" s="17"/>
      <c r="I545" s="146"/>
      <c r="J545" s="18"/>
      <c r="K545" s="70" t="s">
        <v>980</v>
      </c>
      <c r="L545" s="71">
        <v>12831019</v>
      </c>
      <c r="M545" s="18"/>
      <c r="N545" s="18"/>
      <c r="O545" s="43">
        <f t="shared" si="101"/>
        <v>0</v>
      </c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  <c r="AL545" s="44"/>
      <c r="AM545" s="44"/>
      <c r="AN545" s="44"/>
      <c r="AO545" s="44"/>
      <c r="AP545" s="44"/>
      <c r="AQ545" s="44"/>
      <c r="AR545" s="44"/>
      <c r="AS545" s="44"/>
      <c r="AT545" s="44"/>
      <c r="AU545" s="44"/>
      <c r="AV545" s="44"/>
      <c r="AW545" s="44"/>
      <c r="AX545" s="44"/>
      <c r="AY545" s="44"/>
      <c r="AZ545" s="44"/>
      <c r="BA545" s="44"/>
      <c r="BB545" s="44">
        <v>344250000</v>
      </c>
      <c r="BC545" s="10"/>
      <c r="BD545" s="10"/>
      <c r="BE545" s="10"/>
    </row>
    <row r="546" spans="1:60" ht="67.5" x14ac:dyDescent="0.25">
      <c r="A546" s="157" t="s">
        <v>43</v>
      </c>
      <c r="B546" s="158" t="s">
        <v>34</v>
      </c>
      <c r="C546" s="158" t="s">
        <v>34</v>
      </c>
      <c r="D546" s="158" t="s">
        <v>42</v>
      </c>
      <c r="E546" s="16" t="s">
        <v>131</v>
      </c>
      <c r="F546" s="294" t="s">
        <v>1300</v>
      </c>
      <c r="G546" s="17" t="s">
        <v>324</v>
      </c>
      <c r="H546" s="17" t="s">
        <v>325</v>
      </c>
      <c r="I546" s="146" t="s">
        <v>1100</v>
      </c>
      <c r="J546" s="18" t="s">
        <v>515</v>
      </c>
      <c r="K546" s="67"/>
      <c r="L546" s="67"/>
      <c r="M546" s="18" t="s">
        <v>907</v>
      </c>
      <c r="N546" s="59">
        <v>90000000</v>
      </c>
      <c r="O546" s="43">
        <f t="shared" si="101"/>
        <v>90000000</v>
      </c>
      <c r="P546" s="44">
        <v>90000000</v>
      </c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4"/>
      <c r="AM546" s="44"/>
      <c r="AN546" s="44"/>
      <c r="AO546" s="44"/>
      <c r="AP546" s="44"/>
      <c r="AQ546" s="44"/>
      <c r="AR546" s="44"/>
      <c r="AS546" s="44"/>
      <c r="AT546" s="44"/>
      <c r="AU546" s="44"/>
      <c r="AV546" s="44"/>
      <c r="AW546" s="44"/>
      <c r="AX546" s="44"/>
      <c r="AY546" s="44"/>
      <c r="AZ546" s="44"/>
      <c r="BA546" s="44"/>
      <c r="BB546" s="44"/>
      <c r="BC546" s="10"/>
      <c r="BD546" s="10"/>
      <c r="BE546" s="10"/>
      <c r="BH546" s="129">
        <f>+N546-O546</f>
        <v>0</v>
      </c>
    </row>
    <row r="547" spans="1:60" ht="51" customHeight="1" x14ac:dyDescent="0.25">
      <c r="A547" s="157"/>
      <c r="B547" s="158"/>
      <c r="C547" s="158"/>
      <c r="D547" s="158"/>
      <c r="E547" s="16"/>
      <c r="F547" s="16"/>
      <c r="G547" s="17"/>
      <c r="H547" s="17"/>
      <c r="I547" s="146"/>
      <c r="J547" s="18"/>
      <c r="K547" s="100" t="s">
        <v>1067</v>
      </c>
      <c r="L547" s="71">
        <v>90000000</v>
      </c>
      <c r="M547" s="18"/>
      <c r="N547" s="18"/>
      <c r="O547" s="43">
        <f>+SUM(P547:BA547)</f>
        <v>0</v>
      </c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  <c r="AL547" s="44"/>
      <c r="AM547" s="44"/>
      <c r="AN547" s="44"/>
      <c r="AO547" s="44"/>
      <c r="AP547" s="44"/>
      <c r="AQ547" s="44"/>
      <c r="AR547" s="44"/>
      <c r="AS547" s="44"/>
      <c r="AT547" s="44"/>
      <c r="AU547" s="44"/>
      <c r="AV547" s="44"/>
      <c r="AW547" s="44"/>
      <c r="AX547" s="44"/>
      <c r="AY547" s="44"/>
      <c r="AZ547" s="44"/>
      <c r="BA547" s="44"/>
      <c r="BB547" s="44"/>
      <c r="BC547" s="10"/>
      <c r="BD547" s="10"/>
      <c r="BE547" s="10"/>
    </row>
    <row r="548" spans="1:60" x14ac:dyDescent="0.25">
      <c r="A548" s="157"/>
      <c r="B548" s="158"/>
      <c r="C548" s="158"/>
      <c r="D548" s="158"/>
      <c r="E548" s="16"/>
      <c r="F548" s="16"/>
      <c r="G548" s="17"/>
      <c r="H548" s="17"/>
      <c r="I548" s="146"/>
      <c r="J548" s="18"/>
      <c r="K548" s="70"/>
      <c r="L548" s="71"/>
      <c r="M548" s="18"/>
      <c r="N548" s="18"/>
      <c r="O548" s="43">
        <f>+SUM(P548:BA548)</f>
        <v>0</v>
      </c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  <c r="AL548" s="44"/>
      <c r="AM548" s="44"/>
      <c r="AN548" s="44"/>
      <c r="AO548" s="44"/>
      <c r="AP548" s="44"/>
      <c r="AQ548" s="44"/>
      <c r="AR548" s="44"/>
      <c r="AS548" s="44"/>
      <c r="AT548" s="44"/>
      <c r="AU548" s="44"/>
      <c r="AV548" s="44"/>
      <c r="AW548" s="44"/>
      <c r="AX548" s="44"/>
      <c r="AY548" s="44"/>
      <c r="AZ548" s="44"/>
      <c r="BA548" s="44"/>
      <c r="BB548" s="44"/>
      <c r="BC548" s="10"/>
      <c r="BD548" s="10"/>
      <c r="BE548" s="10"/>
    </row>
    <row r="549" spans="1:60" ht="45" customHeight="1" x14ac:dyDescent="0.25">
      <c r="A549" s="157" t="s">
        <v>43</v>
      </c>
      <c r="B549" s="158" t="s">
        <v>34</v>
      </c>
      <c r="C549" s="158" t="s">
        <v>34</v>
      </c>
      <c r="D549" s="158" t="s">
        <v>42</v>
      </c>
      <c r="E549" s="16" t="s">
        <v>131</v>
      </c>
      <c r="F549" s="294" t="s">
        <v>1301</v>
      </c>
      <c r="G549" s="17" t="s">
        <v>326</v>
      </c>
      <c r="H549" s="17" t="s">
        <v>327</v>
      </c>
      <c r="I549" s="146" t="s">
        <v>523</v>
      </c>
      <c r="J549" s="18" t="s">
        <v>515</v>
      </c>
      <c r="K549" s="67"/>
      <c r="L549" s="67"/>
      <c r="M549" s="18" t="s">
        <v>907</v>
      </c>
      <c r="N549" s="59">
        <v>1500000000</v>
      </c>
      <c r="O549" s="43">
        <f t="shared" si="101"/>
        <v>1500000000</v>
      </c>
      <c r="P549" s="44">
        <v>1500000000</v>
      </c>
      <c r="Q549" s="44">
        <v>0</v>
      </c>
      <c r="R549" s="44"/>
      <c r="S549" s="44">
        <v>0</v>
      </c>
      <c r="T549" s="44">
        <v>0</v>
      </c>
      <c r="U549" s="44">
        <v>0</v>
      </c>
      <c r="V549" s="44">
        <v>0</v>
      </c>
      <c r="W549" s="44">
        <v>0</v>
      </c>
      <c r="X549" s="44">
        <v>0</v>
      </c>
      <c r="Y549" s="44"/>
      <c r="Z549" s="44">
        <v>0</v>
      </c>
      <c r="AA549" s="44"/>
      <c r="AB549" s="44">
        <v>0</v>
      </c>
      <c r="AC549" s="44">
        <v>0</v>
      </c>
      <c r="AD549" s="44">
        <v>0</v>
      </c>
      <c r="AE549" s="44"/>
      <c r="AF549" s="44">
        <v>0</v>
      </c>
      <c r="AG549" s="44">
        <v>0</v>
      </c>
      <c r="AH549" s="44">
        <v>0</v>
      </c>
      <c r="AI549" s="44">
        <v>0</v>
      </c>
      <c r="AJ549" s="44">
        <v>0</v>
      </c>
      <c r="AK549" s="44">
        <v>0</v>
      </c>
      <c r="AL549" s="44">
        <v>0</v>
      </c>
      <c r="AM549" s="44">
        <v>0</v>
      </c>
      <c r="AN549" s="44">
        <v>0</v>
      </c>
      <c r="AO549" s="44">
        <v>0</v>
      </c>
      <c r="AP549" s="44">
        <v>0</v>
      </c>
      <c r="AQ549" s="44">
        <v>0</v>
      </c>
      <c r="AR549" s="44">
        <v>0</v>
      </c>
      <c r="AS549" s="44">
        <v>0</v>
      </c>
      <c r="AT549" s="44">
        <v>0</v>
      </c>
      <c r="AU549" s="44">
        <v>0</v>
      </c>
      <c r="AV549" s="44"/>
      <c r="AW549" s="44"/>
      <c r="AX549" s="44">
        <v>0</v>
      </c>
      <c r="AY549" s="44"/>
      <c r="AZ549" s="44">
        <v>0</v>
      </c>
      <c r="BA549" s="44"/>
      <c r="BB549" s="44"/>
      <c r="BC549" s="10"/>
      <c r="BD549" s="10"/>
      <c r="BE549" s="10"/>
      <c r="BH549" s="129">
        <f>+N549-O549</f>
        <v>0</v>
      </c>
    </row>
    <row r="550" spans="1:60" ht="50.25" customHeight="1" x14ac:dyDescent="0.25">
      <c r="A550" s="157"/>
      <c r="B550" s="158"/>
      <c r="C550" s="158"/>
      <c r="D550" s="158"/>
      <c r="E550" s="16"/>
      <c r="F550" s="16"/>
      <c r="G550" s="17"/>
      <c r="H550" s="17"/>
      <c r="I550" s="146"/>
      <c r="J550" s="18"/>
      <c r="K550" s="100" t="s">
        <v>1067</v>
      </c>
      <c r="L550" s="71">
        <v>1500000000</v>
      </c>
      <c r="M550" s="18"/>
      <c r="N550" s="18"/>
      <c r="O550" s="43">
        <f t="shared" si="101"/>
        <v>0</v>
      </c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4"/>
      <c r="AM550" s="44"/>
      <c r="AN550" s="44"/>
      <c r="AO550" s="44"/>
      <c r="AP550" s="44"/>
      <c r="AQ550" s="44"/>
      <c r="AR550" s="44"/>
      <c r="AS550" s="44"/>
      <c r="AT550" s="44"/>
      <c r="AU550" s="44"/>
      <c r="AV550" s="44"/>
      <c r="AW550" s="44"/>
      <c r="AX550" s="44"/>
      <c r="AY550" s="44"/>
      <c r="AZ550" s="44"/>
      <c r="BA550" s="44"/>
      <c r="BB550" s="44"/>
      <c r="BC550" s="10"/>
      <c r="BD550" s="10"/>
      <c r="BE550" s="10"/>
    </row>
    <row r="551" spans="1:60" ht="22.5" customHeight="1" x14ac:dyDescent="0.25">
      <c r="A551" s="157" t="s">
        <v>43</v>
      </c>
      <c r="B551" s="158" t="s">
        <v>34</v>
      </c>
      <c r="C551" s="158" t="s">
        <v>34</v>
      </c>
      <c r="D551" s="158" t="s">
        <v>42</v>
      </c>
      <c r="E551" s="16" t="s">
        <v>131</v>
      </c>
      <c r="F551" s="294" t="s">
        <v>1302</v>
      </c>
      <c r="G551" s="17" t="s">
        <v>326</v>
      </c>
      <c r="H551" s="17" t="s">
        <v>327</v>
      </c>
      <c r="I551" s="146" t="s">
        <v>524</v>
      </c>
      <c r="J551" s="18" t="s">
        <v>515</v>
      </c>
      <c r="K551" s="67"/>
      <c r="L551" s="67"/>
      <c r="M551" s="18" t="s">
        <v>907</v>
      </c>
      <c r="N551" s="59">
        <v>700570000</v>
      </c>
      <c r="O551" s="43">
        <f t="shared" si="101"/>
        <v>700570000</v>
      </c>
      <c r="P551" s="44">
        <v>700570000</v>
      </c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4"/>
      <c r="AM551" s="44"/>
      <c r="AN551" s="44"/>
      <c r="AO551" s="44"/>
      <c r="AP551" s="44"/>
      <c r="AQ551" s="44"/>
      <c r="AR551" s="44"/>
      <c r="AS551" s="44"/>
      <c r="AT551" s="44"/>
      <c r="AU551" s="44"/>
      <c r="AV551" s="44"/>
      <c r="AW551" s="44"/>
      <c r="AX551" s="44"/>
      <c r="AY551" s="44"/>
      <c r="AZ551" s="44"/>
      <c r="BA551" s="44"/>
      <c r="BB551" s="44"/>
      <c r="BC551" s="10"/>
      <c r="BD551" s="10"/>
      <c r="BE551" s="10"/>
      <c r="BH551" s="129">
        <f>+N551-O551</f>
        <v>0</v>
      </c>
    </row>
    <row r="552" spans="1:60" ht="51.75" customHeight="1" x14ac:dyDescent="0.25">
      <c r="A552" s="157"/>
      <c r="B552" s="158"/>
      <c r="C552" s="158"/>
      <c r="D552" s="158"/>
      <c r="E552" s="16"/>
      <c r="F552" s="16"/>
      <c r="G552" s="17"/>
      <c r="H552" s="17"/>
      <c r="I552" s="146"/>
      <c r="J552" s="18"/>
      <c r="K552" s="100" t="s">
        <v>1067</v>
      </c>
      <c r="L552" s="71">
        <v>700570000</v>
      </c>
      <c r="M552" s="18"/>
      <c r="N552" s="18"/>
      <c r="O552" s="43">
        <f t="shared" si="101"/>
        <v>0</v>
      </c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  <c r="AL552" s="44"/>
      <c r="AM552" s="44"/>
      <c r="AN552" s="44"/>
      <c r="AO552" s="44"/>
      <c r="AP552" s="44"/>
      <c r="AQ552" s="44"/>
      <c r="AR552" s="44"/>
      <c r="AS552" s="44"/>
      <c r="AT552" s="44"/>
      <c r="AU552" s="44"/>
      <c r="AV552" s="44"/>
      <c r="AW552" s="44"/>
      <c r="AX552" s="44"/>
      <c r="AY552" s="44"/>
      <c r="AZ552" s="44"/>
      <c r="BA552" s="44"/>
      <c r="BB552" s="44"/>
      <c r="BC552" s="10"/>
      <c r="BD552" s="10"/>
      <c r="BE552" s="10"/>
    </row>
    <row r="553" spans="1:60" ht="33.75" customHeight="1" x14ac:dyDescent="0.25">
      <c r="A553" s="157" t="s">
        <v>43</v>
      </c>
      <c r="B553" s="158" t="s">
        <v>34</v>
      </c>
      <c r="C553" s="158" t="s">
        <v>34</v>
      </c>
      <c r="D553" s="158" t="s">
        <v>42</v>
      </c>
      <c r="E553" s="16" t="s">
        <v>131</v>
      </c>
      <c r="F553" s="16"/>
      <c r="G553" s="17"/>
      <c r="H553" s="17"/>
      <c r="I553" s="146" t="s">
        <v>522</v>
      </c>
      <c r="J553" s="18" t="s">
        <v>515</v>
      </c>
      <c r="K553" s="67"/>
      <c r="L553" s="67"/>
      <c r="M553" s="18" t="s">
        <v>907</v>
      </c>
      <c r="N553" s="59">
        <v>0</v>
      </c>
      <c r="O553" s="43">
        <f t="shared" si="101"/>
        <v>0</v>
      </c>
      <c r="P553" s="44">
        <v>0</v>
      </c>
      <c r="Q553" s="44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  <c r="AL553" s="44"/>
      <c r="AM553" s="44"/>
      <c r="AN553" s="44"/>
      <c r="AO553" s="44"/>
      <c r="AP553" s="44"/>
      <c r="AQ553" s="44"/>
      <c r="AR553" s="44"/>
      <c r="AS553" s="44"/>
      <c r="AT553" s="44"/>
      <c r="AU553" s="44"/>
      <c r="AV553" s="44"/>
      <c r="AW553" s="44"/>
      <c r="AX553" s="44"/>
      <c r="AY553" s="44"/>
      <c r="AZ553" s="44"/>
      <c r="BA553" s="44"/>
      <c r="BB553" s="44"/>
      <c r="BC553" s="10"/>
      <c r="BD553" s="10"/>
      <c r="BE553" s="10"/>
      <c r="BH553" s="129">
        <f>+N553-O553</f>
        <v>0</v>
      </c>
    </row>
    <row r="554" spans="1:60" ht="51.75" customHeight="1" x14ac:dyDescent="0.25">
      <c r="A554" s="157"/>
      <c r="B554" s="158"/>
      <c r="C554" s="158"/>
      <c r="D554" s="158"/>
      <c r="E554" s="16"/>
      <c r="F554" s="16"/>
      <c r="G554" s="17"/>
      <c r="H554" s="17"/>
      <c r="I554" s="146"/>
      <c r="J554" s="18"/>
      <c r="K554" s="100" t="s">
        <v>1067</v>
      </c>
      <c r="L554" s="71">
        <v>0</v>
      </c>
      <c r="M554" s="18"/>
      <c r="N554" s="18"/>
      <c r="O554" s="43">
        <f t="shared" si="101"/>
        <v>0</v>
      </c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  <c r="AL554" s="44"/>
      <c r="AM554" s="44"/>
      <c r="AN554" s="44"/>
      <c r="AO554" s="44"/>
      <c r="AP554" s="44"/>
      <c r="AQ554" s="44"/>
      <c r="AR554" s="44"/>
      <c r="AS554" s="44"/>
      <c r="AT554" s="44"/>
      <c r="AU554" s="44"/>
      <c r="AV554" s="44"/>
      <c r="AW554" s="44"/>
      <c r="AX554" s="44"/>
      <c r="AY554" s="44"/>
      <c r="AZ554" s="44"/>
      <c r="BA554" s="44"/>
      <c r="BB554" s="44"/>
      <c r="BC554" s="10"/>
      <c r="BD554" s="10"/>
      <c r="BE554" s="10"/>
    </row>
    <row r="555" spans="1:60" ht="33.75" customHeight="1" x14ac:dyDescent="0.25">
      <c r="A555" s="157" t="s">
        <v>43</v>
      </c>
      <c r="B555" s="158" t="s">
        <v>34</v>
      </c>
      <c r="C555" s="158" t="s">
        <v>34</v>
      </c>
      <c r="D555" s="158" t="s">
        <v>42</v>
      </c>
      <c r="E555" s="16" t="s">
        <v>131</v>
      </c>
      <c r="F555" s="294" t="s">
        <v>1303</v>
      </c>
      <c r="G555" s="17" t="s">
        <v>326</v>
      </c>
      <c r="H555" s="17" t="s">
        <v>327</v>
      </c>
      <c r="I555" s="146" t="s">
        <v>525</v>
      </c>
      <c r="J555" s="18" t="s">
        <v>515</v>
      </c>
      <c r="K555" s="67"/>
      <c r="L555" s="67"/>
      <c r="M555" s="18" t="s">
        <v>907</v>
      </c>
      <c r="N555" s="59">
        <v>299430000</v>
      </c>
      <c r="O555" s="43">
        <f t="shared" si="101"/>
        <v>299430000</v>
      </c>
      <c r="P555" s="44">
        <v>299430000</v>
      </c>
      <c r="Q555" s="44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  <c r="AL555" s="44"/>
      <c r="AM555" s="44"/>
      <c r="AN555" s="44"/>
      <c r="AO555" s="44"/>
      <c r="AP555" s="44"/>
      <c r="AQ555" s="44"/>
      <c r="AR555" s="44"/>
      <c r="AS555" s="44"/>
      <c r="AT555" s="44"/>
      <c r="AU555" s="44"/>
      <c r="AV555" s="44"/>
      <c r="AW555" s="44"/>
      <c r="AX555" s="44"/>
      <c r="AY555" s="44"/>
      <c r="AZ555" s="44"/>
      <c r="BA555" s="44"/>
      <c r="BB555" s="44"/>
      <c r="BC555" s="10"/>
      <c r="BD555" s="10"/>
      <c r="BE555" s="10"/>
      <c r="BH555" s="129">
        <f>+N555-O555</f>
        <v>0</v>
      </c>
    </row>
    <row r="556" spans="1:60" ht="51.75" customHeight="1" x14ac:dyDescent="0.25">
      <c r="A556" s="157"/>
      <c r="B556" s="158"/>
      <c r="C556" s="158"/>
      <c r="D556" s="158"/>
      <c r="E556" s="16"/>
      <c r="F556" s="16"/>
      <c r="G556" s="17"/>
      <c r="H556" s="17"/>
      <c r="I556" s="146"/>
      <c r="J556" s="18"/>
      <c r="K556" s="100" t="s">
        <v>1067</v>
      </c>
      <c r="L556" s="71">
        <v>299430000</v>
      </c>
      <c r="M556" s="18"/>
      <c r="N556" s="18"/>
      <c r="O556" s="43">
        <f t="shared" si="101"/>
        <v>0</v>
      </c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  <c r="AL556" s="44"/>
      <c r="AM556" s="44"/>
      <c r="AN556" s="44"/>
      <c r="AO556" s="44"/>
      <c r="AP556" s="44"/>
      <c r="AQ556" s="44"/>
      <c r="AR556" s="44"/>
      <c r="AS556" s="44"/>
      <c r="AT556" s="44"/>
      <c r="AU556" s="44"/>
      <c r="AV556" s="44"/>
      <c r="AW556" s="44"/>
      <c r="AX556" s="44"/>
      <c r="AY556" s="44"/>
      <c r="AZ556" s="44"/>
      <c r="BA556" s="44"/>
      <c r="BB556" s="44"/>
      <c r="BC556" s="10"/>
      <c r="BD556" s="10"/>
      <c r="BE556" s="10"/>
    </row>
    <row r="557" spans="1:60" ht="33.75" customHeight="1" x14ac:dyDescent="0.25">
      <c r="A557" s="157" t="s">
        <v>43</v>
      </c>
      <c r="B557" s="158" t="s">
        <v>34</v>
      </c>
      <c r="C557" s="158" t="s">
        <v>34</v>
      </c>
      <c r="D557" s="158" t="s">
        <v>42</v>
      </c>
      <c r="E557" s="16" t="s">
        <v>131</v>
      </c>
      <c r="F557" s="294" t="s">
        <v>1304</v>
      </c>
      <c r="G557" s="54" t="s">
        <v>328</v>
      </c>
      <c r="H557" s="17" t="s">
        <v>329</v>
      </c>
      <c r="I557" s="146" t="s">
        <v>526</v>
      </c>
      <c r="J557" s="18" t="s">
        <v>552</v>
      </c>
      <c r="K557" s="67"/>
      <c r="L557" s="67"/>
      <c r="M557" s="18" t="s">
        <v>907</v>
      </c>
      <c r="N557" s="59">
        <f>SUM(L558:L559)</f>
        <v>1844858957</v>
      </c>
      <c r="O557" s="43">
        <f t="shared" si="101"/>
        <v>1844858957</v>
      </c>
      <c r="P557" s="44">
        <v>1000000000</v>
      </c>
      <c r="Q557" s="44">
        <v>0</v>
      </c>
      <c r="R557" s="44"/>
      <c r="S557" s="44">
        <v>0</v>
      </c>
      <c r="T557" s="44">
        <v>0</v>
      </c>
      <c r="U557" s="44">
        <v>0</v>
      </c>
      <c r="V557" s="44">
        <v>0</v>
      </c>
      <c r="W557" s="44">
        <v>0</v>
      </c>
      <c r="X557" s="44">
        <v>0</v>
      </c>
      <c r="Y557" s="44"/>
      <c r="Z557" s="44">
        <v>0</v>
      </c>
      <c r="AA557" s="44"/>
      <c r="AB557" s="44">
        <v>0</v>
      </c>
      <c r="AC557" s="44">
        <v>0</v>
      </c>
      <c r="AD557" s="44">
        <v>0</v>
      </c>
      <c r="AE557" s="44"/>
      <c r="AF557" s="44">
        <v>0</v>
      </c>
      <c r="AG557" s="44">
        <v>0</v>
      </c>
      <c r="AH557" s="44">
        <v>0</v>
      </c>
      <c r="AI557" s="44">
        <v>0</v>
      </c>
      <c r="AJ557" s="44">
        <v>0</v>
      </c>
      <c r="AK557" s="44">
        <v>0</v>
      </c>
      <c r="AL557" s="44">
        <v>0</v>
      </c>
      <c r="AM557" s="44">
        <v>0</v>
      </c>
      <c r="AN557" s="44">
        <v>0</v>
      </c>
      <c r="AO557" s="44">
        <v>0</v>
      </c>
      <c r="AP557" s="44">
        <v>0</v>
      </c>
      <c r="AQ557" s="44">
        <v>0</v>
      </c>
      <c r="AR557" s="44">
        <v>0</v>
      </c>
      <c r="AS557" s="44">
        <v>0</v>
      </c>
      <c r="AT557" s="44">
        <v>0</v>
      </c>
      <c r="AU557" s="44">
        <v>0</v>
      </c>
      <c r="AV557" s="44"/>
      <c r="AW557" s="44"/>
      <c r="AX557" s="44">
        <v>0</v>
      </c>
      <c r="AY557" s="44"/>
      <c r="AZ557" s="44">
        <v>844858957</v>
      </c>
      <c r="BA557" s="44"/>
      <c r="BB557" s="44"/>
      <c r="BC557" s="10" t="s">
        <v>1060</v>
      </c>
      <c r="BD557" s="10"/>
      <c r="BE557" s="10"/>
      <c r="BH557" s="129">
        <f>+N557-O557</f>
        <v>0</v>
      </c>
    </row>
    <row r="558" spans="1:60" ht="51" customHeight="1" x14ac:dyDescent="0.25">
      <c r="A558" s="157"/>
      <c r="B558" s="158"/>
      <c r="C558" s="158"/>
      <c r="D558" s="158"/>
      <c r="E558" s="16"/>
      <c r="F558" s="16"/>
      <c r="G558" s="54"/>
      <c r="H558" s="17"/>
      <c r="I558" s="146"/>
      <c r="J558" s="18"/>
      <c r="K558" s="100" t="s">
        <v>1067</v>
      </c>
      <c r="L558" s="71">
        <v>1000000000</v>
      </c>
      <c r="M558" s="18"/>
      <c r="N558" s="18"/>
      <c r="O558" s="43">
        <f t="shared" si="101"/>
        <v>0</v>
      </c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  <c r="AL558" s="44"/>
      <c r="AM558" s="44"/>
      <c r="AN558" s="44"/>
      <c r="AO558" s="44"/>
      <c r="AP558" s="44"/>
      <c r="AQ558" s="44"/>
      <c r="AR558" s="44"/>
      <c r="AS558" s="44"/>
      <c r="AT558" s="44"/>
      <c r="AU558" s="44"/>
      <c r="AV558" s="44"/>
      <c r="AW558" s="44"/>
      <c r="AX558" s="44"/>
      <c r="AY558" s="44"/>
      <c r="AZ558" s="44"/>
      <c r="BA558" s="44"/>
      <c r="BB558" s="44"/>
      <c r="BC558" s="10"/>
      <c r="BD558" s="10"/>
      <c r="BE558" s="10"/>
    </row>
    <row r="559" spans="1:60" ht="77.25" customHeight="1" x14ac:dyDescent="0.25">
      <c r="A559" s="157"/>
      <c r="B559" s="158"/>
      <c r="C559" s="158"/>
      <c r="D559" s="158"/>
      <c r="E559" s="16"/>
      <c r="F559" s="16"/>
      <c r="G559" s="54"/>
      <c r="H559" s="17"/>
      <c r="I559" s="146"/>
      <c r="J559" s="18"/>
      <c r="K559" s="70" t="s">
        <v>1059</v>
      </c>
      <c r="L559" s="71">
        <v>844858957</v>
      </c>
      <c r="M559" s="18"/>
      <c r="N559" s="18"/>
      <c r="O559" s="43">
        <f t="shared" si="101"/>
        <v>0</v>
      </c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  <c r="AL559" s="44"/>
      <c r="AM559" s="44"/>
      <c r="AN559" s="44"/>
      <c r="AO559" s="44"/>
      <c r="AP559" s="44"/>
      <c r="AQ559" s="44"/>
      <c r="AR559" s="44"/>
      <c r="AS559" s="44"/>
      <c r="AT559" s="44"/>
      <c r="AU559" s="44"/>
      <c r="AV559" s="44"/>
      <c r="AW559" s="44"/>
      <c r="AX559" s="44"/>
      <c r="AY559" s="44"/>
      <c r="AZ559" s="44"/>
      <c r="BA559" s="44"/>
      <c r="BB559" s="44"/>
      <c r="BC559" s="10"/>
      <c r="BD559" s="10"/>
      <c r="BE559" s="10"/>
    </row>
    <row r="560" spans="1:60" ht="22.5" customHeight="1" x14ac:dyDescent="0.25">
      <c r="A560" s="157" t="s">
        <v>43</v>
      </c>
      <c r="B560" s="158" t="s">
        <v>34</v>
      </c>
      <c r="C560" s="158" t="s">
        <v>34</v>
      </c>
      <c r="D560" s="158" t="s">
        <v>42</v>
      </c>
      <c r="E560" s="16" t="s">
        <v>131</v>
      </c>
      <c r="F560" s="294" t="s">
        <v>1305</v>
      </c>
      <c r="G560" s="54" t="s">
        <v>330</v>
      </c>
      <c r="H560" s="17" t="s">
        <v>331</v>
      </c>
      <c r="I560" s="146" t="s">
        <v>772</v>
      </c>
      <c r="J560" s="18" t="s">
        <v>552</v>
      </c>
      <c r="K560" s="67"/>
      <c r="L560" s="67"/>
      <c r="M560" s="18" t="s">
        <v>907</v>
      </c>
      <c r="N560" s="59">
        <v>3500000000</v>
      </c>
      <c r="O560" s="188">
        <f t="shared" si="101"/>
        <v>3500000000</v>
      </c>
      <c r="P560" s="44">
        <v>3500000000</v>
      </c>
      <c r="Q560" s="44">
        <v>0</v>
      </c>
      <c r="R560" s="44"/>
      <c r="S560" s="44">
        <v>0</v>
      </c>
      <c r="T560" s="44">
        <v>0</v>
      </c>
      <c r="U560" s="44">
        <v>0</v>
      </c>
      <c r="V560" s="44">
        <v>0</v>
      </c>
      <c r="W560" s="44">
        <v>0</v>
      </c>
      <c r="X560" s="44">
        <v>0</v>
      </c>
      <c r="Y560" s="44">
        <v>0</v>
      </c>
      <c r="Z560" s="44">
        <v>0</v>
      </c>
      <c r="AA560" s="44"/>
      <c r="AB560" s="44">
        <v>0</v>
      </c>
      <c r="AC560" s="44">
        <v>0</v>
      </c>
      <c r="AD560" s="44">
        <v>0</v>
      </c>
      <c r="AE560" s="44"/>
      <c r="AF560" s="44">
        <v>0</v>
      </c>
      <c r="AG560" s="44">
        <v>0</v>
      </c>
      <c r="AH560" s="44">
        <v>0</v>
      </c>
      <c r="AI560" s="44">
        <v>0</v>
      </c>
      <c r="AJ560" s="44">
        <v>0</v>
      </c>
      <c r="AK560" s="44">
        <v>0</v>
      </c>
      <c r="AL560" s="44">
        <v>0</v>
      </c>
      <c r="AM560" s="44">
        <v>0</v>
      </c>
      <c r="AN560" s="44">
        <v>0</v>
      </c>
      <c r="AO560" s="44">
        <v>0</v>
      </c>
      <c r="AP560" s="44">
        <v>0</v>
      </c>
      <c r="AQ560" s="44">
        <v>0</v>
      </c>
      <c r="AR560" s="44">
        <v>0</v>
      </c>
      <c r="AS560" s="44">
        <v>0</v>
      </c>
      <c r="AT560" s="44">
        <v>0</v>
      </c>
      <c r="AU560" s="44">
        <v>0</v>
      </c>
      <c r="AV560" s="44"/>
      <c r="AW560" s="44"/>
      <c r="AX560" s="44">
        <v>0</v>
      </c>
      <c r="AY560" s="44"/>
      <c r="AZ560" s="44">
        <v>0</v>
      </c>
      <c r="BA560" s="44"/>
      <c r="BB560" s="41"/>
      <c r="BH560" s="129">
        <f>+N560-O560</f>
        <v>0</v>
      </c>
    </row>
    <row r="561" spans="1:60" ht="51.75" customHeight="1" x14ac:dyDescent="0.25">
      <c r="A561" s="157"/>
      <c r="B561" s="158"/>
      <c r="C561" s="158"/>
      <c r="D561" s="158"/>
      <c r="E561" s="16"/>
      <c r="F561" s="155"/>
      <c r="G561" s="54"/>
      <c r="H561" s="17"/>
      <c r="I561" s="146"/>
      <c r="J561" s="18"/>
      <c r="K561" s="100" t="s">
        <v>1067</v>
      </c>
      <c r="L561" s="71">
        <v>3500000000</v>
      </c>
      <c r="M561" s="18"/>
      <c r="N561" s="18"/>
      <c r="O561" s="188">
        <f t="shared" si="101"/>
        <v>0</v>
      </c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  <c r="AL561" s="44"/>
      <c r="AM561" s="44"/>
      <c r="AN561" s="44"/>
      <c r="AO561" s="44"/>
      <c r="AP561" s="44"/>
      <c r="AQ561" s="44"/>
      <c r="AR561" s="44"/>
      <c r="AS561" s="44"/>
      <c r="AT561" s="44"/>
      <c r="AU561" s="44"/>
      <c r="AV561" s="44"/>
      <c r="AW561" s="44"/>
      <c r="AX561" s="44"/>
      <c r="AY561" s="44"/>
      <c r="AZ561" s="44"/>
      <c r="BA561" s="44"/>
      <c r="BB561" s="41"/>
    </row>
    <row r="562" spans="1:60" ht="33.75" customHeight="1" x14ac:dyDescent="0.25">
      <c r="A562" s="157" t="s">
        <v>43</v>
      </c>
      <c r="B562" s="158" t="s">
        <v>34</v>
      </c>
      <c r="C562" s="158" t="s">
        <v>34</v>
      </c>
      <c r="D562" s="158" t="s">
        <v>42</v>
      </c>
      <c r="E562" s="16" t="s">
        <v>131</v>
      </c>
      <c r="F562" s="294" t="s">
        <v>1306</v>
      </c>
      <c r="G562" s="54" t="s">
        <v>332</v>
      </c>
      <c r="H562" s="17" t="s">
        <v>333</v>
      </c>
      <c r="I562" s="146" t="s">
        <v>527</v>
      </c>
      <c r="J562" s="18" t="s">
        <v>552</v>
      </c>
      <c r="K562" s="67"/>
      <c r="L562" s="67"/>
      <c r="M562" s="18" t="s">
        <v>907</v>
      </c>
      <c r="N562" s="59">
        <v>800000000</v>
      </c>
      <c r="O562" s="43">
        <f t="shared" si="101"/>
        <v>800000000</v>
      </c>
      <c r="P562" s="44">
        <v>800000000</v>
      </c>
      <c r="Q562" s="44">
        <v>0</v>
      </c>
      <c r="R562" s="44"/>
      <c r="S562" s="44">
        <v>0</v>
      </c>
      <c r="T562" s="44">
        <v>0</v>
      </c>
      <c r="U562" s="44">
        <v>0</v>
      </c>
      <c r="V562" s="44">
        <v>0</v>
      </c>
      <c r="W562" s="44">
        <v>0</v>
      </c>
      <c r="X562" s="44">
        <v>0</v>
      </c>
      <c r="Y562" s="44"/>
      <c r="Z562" s="44">
        <v>0</v>
      </c>
      <c r="AA562" s="44"/>
      <c r="AB562" s="44">
        <v>0</v>
      </c>
      <c r="AC562" s="44">
        <v>0</v>
      </c>
      <c r="AD562" s="44">
        <v>0</v>
      </c>
      <c r="AE562" s="44"/>
      <c r="AF562" s="44">
        <v>0</v>
      </c>
      <c r="AG562" s="44">
        <v>0</v>
      </c>
      <c r="AH562" s="44">
        <v>0</v>
      </c>
      <c r="AI562" s="44">
        <v>0</v>
      </c>
      <c r="AJ562" s="44">
        <v>0</v>
      </c>
      <c r="AK562" s="44">
        <v>0</v>
      </c>
      <c r="AL562" s="44">
        <v>0</v>
      </c>
      <c r="AM562" s="44">
        <v>0</v>
      </c>
      <c r="AN562" s="44">
        <v>0</v>
      </c>
      <c r="AO562" s="44">
        <v>0</v>
      </c>
      <c r="AP562" s="44">
        <v>0</v>
      </c>
      <c r="AQ562" s="44">
        <v>0</v>
      </c>
      <c r="AR562" s="44">
        <v>0</v>
      </c>
      <c r="AS562" s="44">
        <v>0</v>
      </c>
      <c r="AT562" s="44">
        <v>0</v>
      </c>
      <c r="AU562" s="44">
        <v>0</v>
      </c>
      <c r="AV562" s="44"/>
      <c r="AW562" s="44"/>
      <c r="AX562" s="44">
        <v>0</v>
      </c>
      <c r="AY562" s="44"/>
      <c r="AZ562" s="44">
        <v>0</v>
      </c>
      <c r="BA562" s="44"/>
      <c r="BB562" s="41"/>
      <c r="BH562" s="129">
        <f>+N562-O562</f>
        <v>0</v>
      </c>
    </row>
    <row r="563" spans="1:60" ht="51.75" customHeight="1" x14ac:dyDescent="0.25">
      <c r="A563" s="157"/>
      <c r="B563" s="158"/>
      <c r="C563" s="158"/>
      <c r="D563" s="158"/>
      <c r="E563" s="16"/>
      <c r="F563" s="16"/>
      <c r="G563" s="54"/>
      <c r="H563" s="17"/>
      <c r="I563" s="146"/>
      <c r="J563" s="18"/>
      <c r="K563" s="100" t="s">
        <v>1067</v>
      </c>
      <c r="L563" s="71">
        <v>800000000</v>
      </c>
      <c r="M563" s="18"/>
      <c r="N563" s="18"/>
      <c r="O563" s="43">
        <f t="shared" si="101"/>
        <v>0</v>
      </c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  <c r="AL563" s="44"/>
      <c r="AM563" s="44"/>
      <c r="AN563" s="44"/>
      <c r="AO563" s="44"/>
      <c r="AP563" s="44"/>
      <c r="AQ563" s="44"/>
      <c r="AR563" s="44"/>
      <c r="AS563" s="44"/>
      <c r="AT563" s="44"/>
      <c r="AU563" s="44"/>
      <c r="AV563" s="44"/>
      <c r="AW563" s="44"/>
      <c r="AX563" s="44"/>
      <c r="AY563" s="44"/>
      <c r="AZ563" s="44"/>
      <c r="BA563" s="44"/>
      <c r="BB563" s="41"/>
    </row>
    <row r="564" spans="1:60" ht="13.5" customHeight="1" x14ac:dyDescent="0.25">
      <c r="A564" s="157" t="s">
        <v>43</v>
      </c>
      <c r="B564" s="158" t="s">
        <v>34</v>
      </c>
      <c r="C564" s="158" t="s">
        <v>34</v>
      </c>
      <c r="D564" s="158" t="s">
        <v>42</v>
      </c>
      <c r="E564" s="16" t="s">
        <v>199</v>
      </c>
      <c r="F564" s="16"/>
      <c r="G564" s="173"/>
      <c r="H564" s="18"/>
      <c r="I564" s="18" t="s">
        <v>334</v>
      </c>
      <c r="J564" s="18"/>
      <c r="K564" s="67"/>
      <c r="L564" s="67"/>
      <c r="M564" s="18"/>
      <c r="N564" s="18"/>
      <c r="O564" s="43">
        <f t="shared" si="101"/>
        <v>755985135.79999995</v>
      </c>
      <c r="P564" s="43">
        <f>+P565+P567+P570</f>
        <v>400000000</v>
      </c>
      <c r="Q564" s="43">
        <f t="shared" ref="Q564:BB564" si="103">+Q565+Q567+Q570</f>
        <v>0</v>
      </c>
      <c r="R564" s="43">
        <f t="shared" si="103"/>
        <v>0</v>
      </c>
      <c r="S564" s="43">
        <f t="shared" si="103"/>
        <v>0</v>
      </c>
      <c r="T564" s="43">
        <f t="shared" si="103"/>
        <v>0</v>
      </c>
      <c r="U564" s="43">
        <f t="shared" si="103"/>
        <v>0</v>
      </c>
      <c r="V564" s="43">
        <f t="shared" si="103"/>
        <v>0</v>
      </c>
      <c r="W564" s="43">
        <f t="shared" si="103"/>
        <v>0</v>
      </c>
      <c r="X564" s="43">
        <f t="shared" si="103"/>
        <v>0</v>
      </c>
      <c r="Y564" s="43">
        <f t="shared" si="103"/>
        <v>124021859.5</v>
      </c>
      <c r="Z564" s="43">
        <f t="shared" si="103"/>
        <v>0</v>
      </c>
      <c r="AA564" s="43">
        <f t="shared" si="103"/>
        <v>0</v>
      </c>
      <c r="AB564" s="43">
        <f t="shared" si="103"/>
        <v>0</v>
      </c>
      <c r="AC564" s="43">
        <f t="shared" si="103"/>
        <v>0</v>
      </c>
      <c r="AD564" s="43">
        <f t="shared" si="103"/>
        <v>0</v>
      </c>
      <c r="AE564" s="43">
        <f t="shared" si="103"/>
        <v>0</v>
      </c>
      <c r="AF564" s="43">
        <f t="shared" si="103"/>
        <v>25978140.5</v>
      </c>
      <c r="AG564" s="43">
        <f t="shared" si="103"/>
        <v>0</v>
      </c>
      <c r="AH564" s="43">
        <f t="shared" si="103"/>
        <v>0</v>
      </c>
      <c r="AI564" s="43">
        <f t="shared" si="103"/>
        <v>0</v>
      </c>
      <c r="AJ564" s="43">
        <f t="shared" si="103"/>
        <v>0</v>
      </c>
      <c r="AK564" s="43">
        <f t="shared" si="103"/>
        <v>0</v>
      </c>
      <c r="AL564" s="43">
        <f t="shared" si="103"/>
        <v>205985135.80000001</v>
      </c>
      <c r="AM564" s="43">
        <f t="shared" si="103"/>
        <v>0</v>
      </c>
      <c r="AN564" s="43">
        <f t="shared" si="103"/>
        <v>0</v>
      </c>
      <c r="AO564" s="43">
        <f t="shared" si="103"/>
        <v>0</v>
      </c>
      <c r="AP564" s="43">
        <f t="shared" si="103"/>
        <v>0</v>
      </c>
      <c r="AQ564" s="43">
        <f t="shared" si="103"/>
        <v>0</v>
      </c>
      <c r="AR564" s="43">
        <f t="shared" si="103"/>
        <v>0</v>
      </c>
      <c r="AS564" s="43">
        <f t="shared" si="103"/>
        <v>0</v>
      </c>
      <c r="AT564" s="43">
        <f t="shared" si="103"/>
        <v>0</v>
      </c>
      <c r="AU564" s="43">
        <f t="shared" si="103"/>
        <v>0</v>
      </c>
      <c r="AV564" s="43">
        <f t="shared" si="103"/>
        <v>0</v>
      </c>
      <c r="AW564" s="43">
        <f t="shared" si="103"/>
        <v>0</v>
      </c>
      <c r="AX564" s="43">
        <f t="shared" si="103"/>
        <v>0</v>
      </c>
      <c r="AY564" s="43">
        <f t="shared" si="103"/>
        <v>0</v>
      </c>
      <c r="AZ564" s="43">
        <f t="shared" si="103"/>
        <v>0</v>
      </c>
      <c r="BA564" s="43">
        <f t="shared" si="103"/>
        <v>0</v>
      </c>
      <c r="BB564" s="43">
        <f t="shared" si="103"/>
        <v>0</v>
      </c>
    </row>
    <row r="565" spans="1:60" ht="22.5" customHeight="1" x14ac:dyDescent="0.25">
      <c r="A565" s="157" t="s">
        <v>43</v>
      </c>
      <c r="B565" s="158" t="s">
        <v>34</v>
      </c>
      <c r="C565" s="158" t="s">
        <v>34</v>
      </c>
      <c r="D565" s="158" t="s">
        <v>42</v>
      </c>
      <c r="E565" s="16" t="s">
        <v>199</v>
      </c>
      <c r="F565" s="294" t="s">
        <v>1307</v>
      </c>
      <c r="G565" s="54" t="s">
        <v>335</v>
      </c>
      <c r="H565" s="17" t="s">
        <v>336</v>
      </c>
      <c r="I565" s="146" t="s">
        <v>563</v>
      </c>
      <c r="J565" s="18" t="s">
        <v>552</v>
      </c>
      <c r="K565" s="67"/>
      <c r="L565" s="189"/>
      <c r="M565" s="62" t="s">
        <v>907</v>
      </c>
      <c r="N565" s="59">
        <v>400000000</v>
      </c>
      <c r="O565" s="43">
        <f t="shared" si="101"/>
        <v>400000000</v>
      </c>
      <c r="P565" s="44">
        <v>400000000</v>
      </c>
      <c r="Q565" s="44">
        <v>0</v>
      </c>
      <c r="R565" s="44"/>
      <c r="S565" s="44">
        <v>0</v>
      </c>
      <c r="T565" s="44">
        <v>0</v>
      </c>
      <c r="U565" s="44">
        <v>0</v>
      </c>
      <c r="V565" s="44">
        <v>0</v>
      </c>
      <c r="W565" s="44">
        <v>0</v>
      </c>
      <c r="X565" s="44">
        <v>0</v>
      </c>
      <c r="Y565" s="44"/>
      <c r="Z565" s="44">
        <v>0</v>
      </c>
      <c r="AA565" s="44"/>
      <c r="AB565" s="44">
        <v>0</v>
      </c>
      <c r="AC565" s="44">
        <v>0</v>
      </c>
      <c r="AD565" s="44">
        <v>0</v>
      </c>
      <c r="AE565" s="44"/>
      <c r="AF565" s="44">
        <v>0</v>
      </c>
      <c r="AG565" s="44">
        <v>0</v>
      </c>
      <c r="AH565" s="44">
        <v>0</v>
      </c>
      <c r="AI565" s="44">
        <v>0</v>
      </c>
      <c r="AJ565" s="44">
        <v>0</v>
      </c>
      <c r="AK565" s="44">
        <v>0</v>
      </c>
      <c r="AL565" s="44">
        <v>0</v>
      </c>
      <c r="AM565" s="44">
        <v>0</v>
      </c>
      <c r="AN565" s="44">
        <v>0</v>
      </c>
      <c r="AO565" s="44">
        <v>0</v>
      </c>
      <c r="AP565" s="44">
        <v>0</v>
      </c>
      <c r="AQ565" s="44">
        <v>0</v>
      </c>
      <c r="AR565" s="44">
        <v>0</v>
      </c>
      <c r="AS565" s="44">
        <v>0</v>
      </c>
      <c r="AT565" s="44">
        <v>0</v>
      </c>
      <c r="AU565" s="44">
        <v>0</v>
      </c>
      <c r="AV565" s="44"/>
      <c r="AW565" s="44"/>
      <c r="AX565" s="44">
        <v>0</v>
      </c>
      <c r="AY565" s="44"/>
      <c r="AZ565" s="44">
        <v>0</v>
      </c>
      <c r="BA565" s="44"/>
      <c r="BB565" s="41"/>
      <c r="BH565" s="129">
        <f>+N565-O565</f>
        <v>0</v>
      </c>
    </row>
    <row r="566" spans="1:60" ht="51.75" customHeight="1" x14ac:dyDescent="0.25">
      <c r="A566" s="157"/>
      <c r="B566" s="158"/>
      <c r="C566" s="158"/>
      <c r="D566" s="158"/>
      <c r="E566" s="16"/>
      <c r="F566" s="16"/>
      <c r="G566" s="54"/>
      <c r="H566" s="17"/>
      <c r="I566" s="146"/>
      <c r="J566" s="18"/>
      <c r="K566" s="100" t="s">
        <v>1067</v>
      </c>
      <c r="L566" s="72">
        <v>400000000</v>
      </c>
      <c r="M566" s="62"/>
      <c r="N566" s="62"/>
      <c r="O566" s="43">
        <f t="shared" si="101"/>
        <v>0</v>
      </c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  <c r="AL566" s="44"/>
      <c r="AM566" s="44"/>
      <c r="AN566" s="44"/>
      <c r="AO566" s="44"/>
      <c r="AP566" s="44"/>
      <c r="AQ566" s="44"/>
      <c r="AR566" s="44"/>
      <c r="AS566" s="44"/>
      <c r="AT566" s="44"/>
      <c r="AU566" s="44"/>
      <c r="AV566" s="44"/>
      <c r="AW566" s="44"/>
      <c r="AX566" s="44"/>
      <c r="AY566" s="44"/>
      <c r="AZ566" s="44"/>
      <c r="BA566" s="44"/>
      <c r="BB566" s="41"/>
    </row>
    <row r="567" spans="1:60" ht="33.75" customHeight="1" x14ac:dyDescent="0.25">
      <c r="A567" s="157" t="s">
        <v>43</v>
      </c>
      <c r="B567" s="158" t="s">
        <v>34</v>
      </c>
      <c r="C567" s="158" t="s">
        <v>34</v>
      </c>
      <c r="D567" s="158" t="s">
        <v>42</v>
      </c>
      <c r="E567" s="16" t="s">
        <v>199</v>
      </c>
      <c r="F567" s="294" t="s">
        <v>1308</v>
      </c>
      <c r="G567" s="54" t="s">
        <v>337</v>
      </c>
      <c r="H567" s="17" t="s">
        <v>338</v>
      </c>
      <c r="I567" s="146" t="s">
        <v>771</v>
      </c>
      <c r="J567" s="18" t="s">
        <v>552</v>
      </c>
      <c r="K567" s="67"/>
      <c r="L567" s="67"/>
      <c r="M567" s="18" t="s">
        <v>907</v>
      </c>
      <c r="N567" s="59">
        <v>150000000</v>
      </c>
      <c r="O567" s="43">
        <f t="shared" si="101"/>
        <v>150000000</v>
      </c>
      <c r="P567" s="44">
        <v>0</v>
      </c>
      <c r="Q567" s="44">
        <v>0</v>
      </c>
      <c r="R567" s="44"/>
      <c r="S567" s="44">
        <v>0</v>
      </c>
      <c r="T567" s="44">
        <v>0</v>
      </c>
      <c r="U567" s="44">
        <v>0</v>
      </c>
      <c r="V567" s="44">
        <v>0</v>
      </c>
      <c r="W567" s="44">
        <v>0</v>
      </c>
      <c r="X567" s="44">
        <v>0</v>
      </c>
      <c r="Y567" s="44">
        <v>124021859.5</v>
      </c>
      <c r="Z567" s="44">
        <v>0</v>
      </c>
      <c r="AA567" s="44"/>
      <c r="AB567" s="44">
        <v>0</v>
      </c>
      <c r="AC567" s="44">
        <v>0</v>
      </c>
      <c r="AD567" s="44">
        <v>0</v>
      </c>
      <c r="AE567" s="44"/>
      <c r="AF567" s="44">
        <v>25978140.5</v>
      </c>
      <c r="AG567" s="44">
        <v>0</v>
      </c>
      <c r="AH567" s="44">
        <v>0</v>
      </c>
      <c r="AI567" s="44">
        <v>0</v>
      </c>
      <c r="AJ567" s="44">
        <v>0</v>
      </c>
      <c r="AK567" s="44">
        <v>0</v>
      </c>
      <c r="AL567" s="44">
        <v>0</v>
      </c>
      <c r="AM567" s="44">
        <v>0</v>
      </c>
      <c r="AN567" s="44">
        <v>0</v>
      </c>
      <c r="AO567" s="44">
        <v>0</v>
      </c>
      <c r="AP567" s="44">
        <v>0</v>
      </c>
      <c r="AQ567" s="44">
        <v>0</v>
      </c>
      <c r="AR567" s="44">
        <v>0</v>
      </c>
      <c r="AS567" s="44">
        <v>0</v>
      </c>
      <c r="AT567" s="44">
        <v>0</v>
      </c>
      <c r="AU567" s="44">
        <v>0</v>
      </c>
      <c r="AV567" s="44"/>
      <c r="AW567" s="44"/>
      <c r="AX567" s="44">
        <v>0</v>
      </c>
      <c r="AY567" s="44"/>
      <c r="AZ567" s="44">
        <v>0</v>
      </c>
      <c r="BA567" s="44"/>
      <c r="BB567" s="41"/>
      <c r="BH567" s="129">
        <f>+N567-O567</f>
        <v>0</v>
      </c>
    </row>
    <row r="568" spans="1:60" ht="26.25" customHeight="1" x14ac:dyDescent="0.25">
      <c r="A568" s="157"/>
      <c r="B568" s="158"/>
      <c r="C568" s="158"/>
      <c r="D568" s="158"/>
      <c r="E568" s="16"/>
      <c r="F568" s="16"/>
      <c r="G568" s="54"/>
      <c r="H568" s="17"/>
      <c r="I568" s="146"/>
      <c r="J568" s="18"/>
      <c r="K568" s="70" t="s">
        <v>940</v>
      </c>
      <c r="L568" s="71">
        <v>25978140.5</v>
      </c>
      <c r="M568" s="18"/>
      <c r="N568" s="18"/>
      <c r="O568" s="43">
        <f t="shared" si="101"/>
        <v>0</v>
      </c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4"/>
      <c r="AM568" s="44"/>
      <c r="AN568" s="44"/>
      <c r="AO568" s="44"/>
      <c r="AP568" s="44"/>
      <c r="AQ568" s="44"/>
      <c r="AR568" s="44"/>
      <c r="AS568" s="44"/>
      <c r="AT568" s="44"/>
      <c r="AU568" s="44"/>
      <c r="AV568" s="44"/>
      <c r="AW568" s="44"/>
      <c r="AX568" s="44"/>
      <c r="AY568" s="44"/>
      <c r="AZ568" s="44"/>
      <c r="BA568" s="44"/>
      <c r="BB568" s="41"/>
    </row>
    <row r="569" spans="1:60" ht="38.25" x14ac:dyDescent="0.25">
      <c r="A569" s="157"/>
      <c r="B569" s="158"/>
      <c r="C569" s="158"/>
      <c r="D569" s="158"/>
      <c r="E569" s="16"/>
      <c r="F569" s="16"/>
      <c r="G569" s="54"/>
      <c r="H569" s="17"/>
      <c r="I569" s="146"/>
      <c r="J569" s="18"/>
      <c r="K569" s="102" t="s">
        <v>999</v>
      </c>
      <c r="L569" s="71">
        <v>124021859.5</v>
      </c>
      <c r="M569" s="18"/>
      <c r="N569" s="18"/>
      <c r="O569" s="43">
        <f t="shared" si="101"/>
        <v>0</v>
      </c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  <c r="AL569" s="44"/>
      <c r="AM569" s="44"/>
      <c r="AN569" s="44"/>
      <c r="AO569" s="44"/>
      <c r="AP569" s="44"/>
      <c r="AQ569" s="44"/>
      <c r="AR569" s="44"/>
      <c r="AS569" s="44"/>
      <c r="AT569" s="44"/>
      <c r="AU569" s="44"/>
      <c r="AV569" s="44"/>
      <c r="AW569" s="44"/>
      <c r="AX569" s="44"/>
      <c r="AY569" s="44"/>
      <c r="AZ569" s="44"/>
      <c r="BA569" s="44"/>
      <c r="BB569" s="41"/>
    </row>
    <row r="570" spans="1:60" ht="33.75" customHeight="1" x14ac:dyDescent="0.25">
      <c r="A570" s="157" t="s">
        <v>43</v>
      </c>
      <c r="B570" s="158" t="s">
        <v>34</v>
      </c>
      <c r="C570" s="158" t="s">
        <v>34</v>
      </c>
      <c r="D570" s="158" t="s">
        <v>42</v>
      </c>
      <c r="E570" s="16" t="s">
        <v>199</v>
      </c>
      <c r="F570" s="294" t="s">
        <v>1309</v>
      </c>
      <c r="G570" s="54" t="s">
        <v>339</v>
      </c>
      <c r="H570" s="17" t="s">
        <v>340</v>
      </c>
      <c r="I570" s="146" t="s">
        <v>775</v>
      </c>
      <c r="J570" s="155" t="s">
        <v>552</v>
      </c>
      <c r="K570" s="199"/>
      <c r="L570" s="220"/>
      <c r="M570" s="18" t="s">
        <v>907</v>
      </c>
      <c r="N570" s="59">
        <v>205985135.80000001</v>
      </c>
      <c r="O570" s="43">
        <f t="shared" si="101"/>
        <v>205985135.80000001</v>
      </c>
      <c r="P570" s="44">
        <v>0</v>
      </c>
      <c r="Q570" s="44">
        <v>0</v>
      </c>
      <c r="R570" s="44"/>
      <c r="S570" s="44">
        <v>0</v>
      </c>
      <c r="T570" s="44">
        <v>0</v>
      </c>
      <c r="U570" s="44">
        <v>0</v>
      </c>
      <c r="V570" s="44">
        <v>0</v>
      </c>
      <c r="W570" s="44">
        <v>0</v>
      </c>
      <c r="X570" s="44">
        <v>0</v>
      </c>
      <c r="Y570" s="44">
        <v>0</v>
      </c>
      <c r="Z570" s="44">
        <v>0</v>
      </c>
      <c r="AA570" s="44"/>
      <c r="AB570" s="44">
        <v>0</v>
      </c>
      <c r="AC570" s="44">
        <v>0</v>
      </c>
      <c r="AD570" s="44">
        <v>0</v>
      </c>
      <c r="AE570" s="44"/>
      <c r="AF570" s="44">
        <v>0</v>
      </c>
      <c r="AG570" s="44">
        <v>0</v>
      </c>
      <c r="AH570" s="44">
        <v>0</v>
      </c>
      <c r="AI570" s="44">
        <v>0</v>
      </c>
      <c r="AJ570" s="44">
        <v>0</v>
      </c>
      <c r="AK570" s="44">
        <v>0</v>
      </c>
      <c r="AL570" s="44">
        <v>205985135.80000001</v>
      </c>
      <c r="AM570" s="44">
        <v>0</v>
      </c>
      <c r="AN570" s="44">
        <v>0</v>
      </c>
      <c r="AO570" s="44">
        <v>0</v>
      </c>
      <c r="AP570" s="44">
        <v>0</v>
      </c>
      <c r="AQ570" s="44">
        <v>0</v>
      </c>
      <c r="AR570" s="44">
        <v>0</v>
      </c>
      <c r="AS570" s="44">
        <v>0</v>
      </c>
      <c r="AT570" s="44">
        <v>0</v>
      </c>
      <c r="AU570" s="44">
        <v>0</v>
      </c>
      <c r="AV570" s="44"/>
      <c r="AW570" s="44"/>
      <c r="AX570" s="44">
        <v>0</v>
      </c>
      <c r="AY570" s="44"/>
      <c r="AZ570" s="44">
        <v>0</v>
      </c>
      <c r="BA570" s="44"/>
      <c r="BB570" s="41"/>
      <c r="BH570" s="129">
        <f>+N570-O570</f>
        <v>0</v>
      </c>
    </row>
    <row r="571" spans="1:60" ht="39" customHeight="1" x14ac:dyDescent="0.25">
      <c r="A571" s="157"/>
      <c r="B571" s="158"/>
      <c r="C571" s="158"/>
      <c r="D571" s="158"/>
      <c r="E571" s="16"/>
      <c r="F571" s="155"/>
      <c r="G571" s="54"/>
      <c r="H571" s="17"/>
      <c r="I571" s="146"/>
      <c r="J571" s="155"/>
      <c r="K571" s="70" t="s">
        <v>1034</v>
      </c>
      <c r="L571" s="220">
        <v>205985135.80000001</v>
      </c>
      <c r="M571" s="18"/>
      <c r="N571" s="18"/>
      <c r="O571" s="43">
        <f t="shared" si="101"/>
        <v>0</v>
      </c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  <c r="AL571" s="44"/>
      <c r="AM571" s="44"/>
      <c r="AN571" s="44"/>
      <c r="AO571" s="44"/>
      <c r="AP571" s="44"/>
      <c r="AQ571" s="44"/>
      <c r="AR571" s="44"/>
      <c r="AS571" s="44"/>
      <c r="AT571" s="44"/>
      <c r="AU571" s="44"/>
      <c r="AV571" s="44"/>
      <c r="AW571" s="44"/>
      <c r="AX571" s="44"/>
      <c r="AY571" s="44"/>
      <c r="AZ571" s="44"/>
      <c r="BA571" s="44"/>
      <c r="BB571" s="41"/>
      <c r="BC571" s="10" t="s">
        <v>1030</v>
      </c>
    </row>
    <row r="572" spans="1:60" ht="12.75" customHeight="1" x14ac:dyDescent="0.25">
      <c r="A572" s="157" t="s">
        <v>43</v>
      </c>
      <c r="B572" s="158" t="s">
        <v>34</v>
      </c>
      <c r="C572" s="158" t="s">
        <v>34</v>
      </c>
      <c r="D572" s="16" t="s">
        <v>44</v>
      </c>
      <c r="E572" s="155"/>
      <c r="F572" s="155"/>
      <c r="G572" s="176"/>
      <c r="H572" s="18"/>
      <c r="I572" s="18" t="s">
        <v>1397</v>
      </c>
      <c r="J572" s="18"/>
      <c r="K572" s="67"/>
      <c r="L572" s="67"/>
      <c r="M572" s="18"/>
      <c r="N572" s="18"/>
      <c r="O572" s="43">
        <f t="shared" si="101"/>
        <v>5812115973.2699995</v>
      </c>
      <c r="P572" s="135">
        <f>+P573+P581+P621+P626</f>
        <v>0</v>
      </c>
      <c r="Q572" s="135">
        <f t="shared" ref="Q572:BB572" si="104">+Q573+Q581+Q621+Q626</f>
        <v>0</v>
      </c>
      <c r="R572" s="135">
        <f t="shared" si="104"/>
        <v>0</v>
      </c>
      <c r="S572" s="135">
        <f t="shared" si="104"/>
        <v>0</v>
      </c>
      <c r="T572" s="135">
        <f t="shared" si="104"/>
        <v>0</v>
      </c>
      <c r="U572" s="135">
        <f t="shared" si="104"/>
        <v>0</v>
      </c>
      <c r="V572" s="135">
        <f t="shared" si="104"/>
        <v>0</v>
      </c>
      <c r="W572" s="135">
        <f t="shared" si="104"/>
        <v>0</v>
      </c>
      <c r="X572" s="135">
        <f t="shared" si="104"/>
        <v>0</v>
      </c>
      <c r="Y572" s="135">
        <f t="shared" si="104"/>
        <v>0</v>
      </c>
      <c r="Z572" s="135">
        <f t="shared" si="104"/>
        <v>0</v>
      </c>
      <c r="AA572" s="135">
        <f t="shared" si="104"/>
        <v>0</v>
      </c>
      <c r="AB572" s="135">
        <f t="shared" si="104"/>
        <v>0</v>
      </c>
      <c r="AC572" s="135">
        <f t="shared" si="104"/>
        <v>0</v>
      </c>
      <c r="AD572" s="135">
        <f t="shared" si="104"/>
        <v>0</v>
      </c>
      <c r="AE572" s="135">
        <f t="shared" si="104"/>
        <v>0</v>
      </c>
      <c r="AF572" s="135">
        <f t="shared" si="104"/>
        <v>0</v>
      </c>
      <c r="AG572" s="135">
        <f t="shared" si="104"/>
        <v>0</v>
      </c>
      <c r="AH572" s="135">
        <f t="shared" si="104"/>
        <v>0</v>
      </c>
      <c r="AI572" s="135">
        <f t="shared" si="104"/>
        <v>0</v>
      </c>
      <c r="AJ572" s="135">
        <f t="shared" si="104"/>
        <v>0</v>
      </c>
      <c r="AK572" s="135">
        <f t="shared" si="104"/>
        <v>0</v>
      </c>
      <c r="AL572" s="135">
        <f t="shared" si="104"/>
        <v>0</v>
      </c>
      <c r="AM572" s="135">
        <f t="shared" si="104"/>
        <v>5543299799.3699999</v>
      </c>
      <c r="AN572" s="135">
        <f t="shared" si="104"/>
        <v>0</v>
      </c>
      <c r="AO572" s="135">
        <f t="shared" si="104"/>
        <v>0</v>
      </c>
      <c r="AP572" s="135">
        <f t="shared" si="104"/>
        <v>268816173.89999998</v>
      </c>
      <c r="AQ572" s="135">
        <f t="shared" si="104"/>
        <v>0</v>
      </c>
      <c r="AR572" s="135">
        <f t="shared" si="104"/>
        <v>0</v>
      </c>
      <c r="AS572" s="135">
        <f t="shared" si="104"/>
        <v>0</v>
      </c>
      <c r="AT572" s="135">
        <f t="shared" si="104"/>
        <v>0</v>
      </c>
      <c r="AU572" s="135">
        <f t="shared" si="104"/>
        <v>0</v>
      </c>
      <c r="AV572" s="135">
        <f t="shared" si="104"/>
        <v>0</v>
      </c>
      <c r="AW572" s="135">
        <f t="shared" si="104"/>
        <v>0</v>
      </c>
      <c r="AX572" s="135">
        <f t="shared" si="104"/>
        <v>0</v>
      </c>
      <c r="AY572" s="135">
        <f t="shared" si="104"/>
        <v>0</v>
      </c>
      <c r="AZ572" s="135">
        <f t="shared" si="104"/>
        <v>0</v>
      </c>
      <c r="BA572" s="135">
        <f t="shared" si="104"/>
        <v>0</v>
      </c>
      <c r="BB572" s="135">
        <f t="shared" si="104"/>
        <v>0</v>
      </c>
    </row>
    <row r="573" spans="1:60" ht="13.5" customHeight="1" x14ac:dyDescent="0.25">
      <c r="A573" s="157" t="s">
        <v>43</v>
      </c>
      <c r="B573" s="158" t="s">
        <v>34</v>
      </c>
      <c r="C573" s="158" t="s">
        <v>34</v>
      </c>
      <c r="D573" s="16" t="s">
        <v>44</v>
      </c>
      <c r="E573" s="16" t="s">
        <v>211</v>
      </c>
      <c r="F573" s="16"/>
      <c r="G573" s="173"/>
      <c r="H573" s="18"/>
      <c r="I573" s="18" t="s">
        <v>347</v>
      </c>
      <c r="J573" s="18"/>
      <c r="K573" s="102"/>
      <c r="L573" s="67"/>
      <c r="M573" s="18"/>
      <c r="N573" s="18"/>
      <c r="O573" s="43">
        <f t="shared" si="101"/>
        <v>607186346.72000003</v>
      </c>
      <c r="P573" s="43">
        <f>+P574+P576+P579</f>
        <v>0</v>
      </c>
      <c r="Q573" s="43">
        <f t="shared" ref="Q573:BB573" si="105">+Q574+Q576+Q579</f>
        <v>0</v>
      </c>
      <c r="R573" s="43">
        <f t="shared" si="105"/>
        <v>0</v>
      </c>
      <c r="S573" s="43">
        <f t="shared" si="105"/>
        <v>0</v>
      </c>
      <c r="T573" s="43">
        <f t="shared" si="105"/>
        <v>0</v>
      </c>
      <c r="U573" s="43">
        <f t="shared" si="105"/>
        <v>0</v>
      </c>
      <c r="V573" s="43">
        <f t="shared" si="105"/>
        <v>0</v>
      </c>
      <c r="W573" s="43">
        <f t="shared" si="105"/>
        <v>0</v>
      </c>
      <c r="X573" s="43">
        <f t="shared" si="105"/>
        <v>0</v>
      </c>
      <c r="Y573" s="43">
        <f t="shared" si="105"/>
        <v>0</v>
      </c>
      <c r="Z573" s="43">
        <f t="shared" si="105"/>
        <v>0</v>
      </c>
      <c r="AA573" s="43">
        <f t="shared" si="105"/>
        <v>0</v>
      </c>
      <c r="AB573" s="43">
        <f t="shared" si="105"/>
        <v>0</v>
      </c>
      <c r="AC573" s="43">
        <f t="shared" si="105"/>
        <v>0</v>
      </c>
      <c r="AD573" s="43">
        <f t="shared" si="105"/>
        <v>0</v>
      </c>
      <c r="AE573" s="43">
        <f t="shared" si="105"/>
        <v>0</v>
      </c>
      <c r="AF573" s="43">
        <f t="shared" si="105"/>
        <v>0</v>
      </c>
      <c r="AG573" s="43">
        <f t="shared" si="105"/>
        <v>0</v>
      </c>
      <c r="AH573" s="43">
        <f t="shared" si="105"/>
        <v>0</v>
      </c>
      <c r="AI573" s="43">
        <f t="shared" si="105"/>
        <v>0</v>
      </c>
      <c r="AJ573" s="43">
        <f t="shared" si="105"/>
        <v>0</v>
      </c>
      <c r="AK573" s="43">
        <f t="shared" si="105"/>
        <v>0</v>
      </c>
      <c r="AL573" s="43">
        <f t="shared" si="105"/>
        <v>0</v>
      </c>
      <c r="AM573" s="43">
        <f t="shared" si="105"/>
        <v>607186346.72000003</v>
      </c>
      <c r="AN573" s="43">
        <f t="shared" si="105"/>
        <v>0</v>
      </c>
      <c r="AO573" s="43">
        <f t="shared" si="105"/>
        <v>0</v>
      </c>
      <c r="AP573" s="43">
        <f t="shared" si="105"/>
        <v>0</v>
      </c>
      <c r="AQ573" s="43">
        <f t="shared" si="105"/>
        <v>0</v>
      </c>
      <c r="AR573" s="43">
        <f t="shared" si="105"/>
        <v>0</v>
      </c>
      <c r="AS573" s="43">
        <f t="shared" si="105"/>
        <v>0</v>
      </c>
      <c r="AT573" s="43">
        <f t="shared" si="105"/>
        <v>0</v>
      </c>
      <c r="AU573" s="43">
        <f t="shared" si="105"/>
        <v>0</v>
      </c>
      <c r="AV573" s="43">
        <f t="shared" si="105"/>
        <v>0</v>
      </c>
      <c r="AW573" s="43">
        <f t="shared" si="105"/>
        <v>0</v>
      </c>
      <c r="AX573" s="43">
        <f t="shared" si="105"/>
        <v>0</v>
      </c>
      <c r="AY573" s="43">
        <f t="shared" si="105"/>
        <v>0</v>
      </c>
      <c r="AZ573" s="43">
        <f t="shared" si="105"/>
        <v>0</v>
      </c>
      <c r="BA573" s="43">
        <f t="shared" si="105"/>
        <v>0</v>
      </c>
      <c r="BB573" s="43">
        <f t="shared" si="105"/>
        <v>0</v>
      </c>
      <c r="BC573" s="10"/>
      <c r="BD573" s="10"/>
      <c r="BE573" s="10"/>
    </row>
    <row r="574" spans="1:60" ht="33.75" customHeight="1" x14ac:dyDescent="0.25">
      <c r="A574" s="157" t="s">
        <v>43</v>
      </c>
      <c r="B574" s="158" t="s">
        <v>34</v>
      </c>
      <c r="C574" s="158" t="s">
        <v>34</v>
      </c>
      <c r="D574" s="16" t="s">
        <v>44</v>
      </c>
      <c r="E574" s="16" t="s">
        <v>211</v>
      </c>
      <c r="F574" s="294" t="s">
        <v>1186</v>
      </c>
      <c r="G574" s="54" t="s">
        <v>348</v>
      </c>
      <c r="H574" s="17" t="s">
        <v>349</v>
      </c>
      <c r="I574" s="146" t="s">
        <v>659</v>
      </c>
      <c r="J574" s="18" t="s">
        <v>559</v>
      </c>
      <c r="K574" s="67"/>
      <c r="L574" s="67"/>
      <c r="M574" s="18" t="s">
        <v>907</v>
      </c>
      <c r="N574" s="59">
        <v>244688993.22000003</v>
      </c>
      <c r="O574" s="43">
        <f t="shared" si="101"/>
        <v>244688993.22000003</v>
      </c>
      <c r="P574" s="44">
        <v>0</v>
      </c>
      <c r="Q574" s="44">
        <v>0</v>
      </c>
      <c r="R574" s="44"/>
      <c r="S574" s="44">
        <v>0</v>
      </c>
      <c r="T574" s="44">
        <v>0</v>
      </c>
      <c r="U574" s="44">
        <v>0</v>
      </c>
      <c r="V574" s="44">
        <v>0</v>
      </c>
      <c r="W574" s="44">
        <v>0</v>
      </c>
      <c r="X574" s="44">
        <v>0</v>
      </c>
      <c r="Y574" s="44"/>
      <c r="Z574" s="44">
        <v>0</v>
      </c>
      <c r="AA574" s="44"/>
      <c r="AB574" s="44">
        <v>0</v>
      </c>
      <c r="AC574" s="44">
        <v>0</v>
      </c>
      <c r="AD574" s="44">
        <v>0</v>
      </c>
      <c r="AE574" s="44"/>
      <c r="AF574" s="44">
        <v>0</v>
      </c>
      <c r="AG574" s="44">
        <v>0</v>
      </c>
      <c r="AH574" s="44">
        <v>0</v>
      </c>
      <c r="AI574" s="44">
        <v>0</v>
      </c>
      <c r="AJ574" s="44">
        <v>0</v>
      </c>
      <c r="AK574" s="44">
        <v>0</v>
      </c>
      <c r="AL574" s="44">
        <v>0</v>
      </c>
      <c r="AM574" s="44">
        <v>244688993.22000003</v>
      </c>
      <c r="AN574" s="44">
        <v>0</v>
      </c>
      <c r="AO574" s="44">
        <v>0</v>
      </c>
      <c r="AP574" s="44">
        <v>0</v>
      </c>
      <c r="AQ574" s="44">
        <v>0</v>
      </c>
      <c r="AR574" s="44">
        <v>0</v>
      </c>
      <c r="AS574" s="44">
        <v>0</v>
      </c>
      <c r="AT574" s="44">
        <v>0</v>
      </c>
      <c r="AU574" s="44">
        <v>0</v>
      </c>
      <c r="AV574" s="44"/>
      <c r="AW574" s="44"/>
      <c r="AX574" s="44">
        <v>0</v>
      </c>
      <c r="AY574" s="44"/>
      <c r="AZ574" s="44">
        <v>0</v>
      </c>
      <c r="BA574" s="44"/>
      <c r="BB574" s="44"/>
      <c r="BC574" s="10"/>
      <c r="BD574" s="10"/>
      <c r="BE574" s="10"/>
      <c r="BH574" s="129">
        <f>+N574-O574</f>
        <v>0</v>
      </c>
    </row>
    <row r="575" spans="1:60" ht="13.5" customHeight="1" x14ac:dyDescent="0.25">
      <c r="A575" s="157"/>
      <c r="B575" s="158"/>
      <c r="C575" s="158"/>
      <c r="D575" s="16"/>
      <c r="E575" s="16"/>
      <c r="F575" s="16"/>
      <c r="G575" s="54"/>
      <c r="H575" s="17"/>
      <c r="I575" s="146"/>
      <c r="J575" s="18"/>
      <c r="K575" s="70" t="s">
        <v>959</v>
      </c>
      <c r="L575" s="71">
        <v>244688993.22000003</v>
      </c>
      <c r="M575" s="18"/>
      <c r="N575" s="18"/>
      <c r="O575" s="43">
        <f t="shared" si="101"/>
        <v>0</v>
      </c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  <c r="AL575" s="44"/>
      <c r="AM575" s="44"/>
      <c r="AN575" s="44"/>
      <c r="AO575" s="44"/>
      <c r="AP575" s="44"/>
      <c r="AQ575" s="44"/>
      <c r="AR575" s="44"/>
      <c r="AS575" s="44"/>
      <c r="AT575" s="44"/>
      <c r="AU575" s="44"/>
      <c r="AV575" s="44"/>
      <c r="AW575" s="44"/>
      <c r="AX575" s="44"/>
      <c r="AY575" s="44"/>
      <c r="AZ575" s="44"/>
      <c r="BA575" s="44"/>
      <c r="BB575" s="44"/>
      <c r="BC575" s="10"/>
      <c r="BD575" s="10"/>
      <c r="BE575" s="10"/>
    </row>
    <row r="576" spans="1:60" ht="45" customHeight="1" x14ac:dyDescent="0.25">
      <c r="A576" s="157" t="s">
        <v>43</v>
      </c>
      <c r="B576" s="158" t="s">
        <v>34</v>
      </c>
      <c r="C576" s="158" t="s">
        <v>34</v>
      </c>
      <c r="D576" s="16" t="s">
        <v>44</v>
      </c>
      <c r="E576" s="16" t="s">
        <v>211</v>
      </c>
      <c r="F576" s="294" t="s">
        <v>1187</v>
      </c>
      <c r="G576" s="54" t="s">
        <v>350</v>
      </c>
      <c r="H576" s="17" t="s">
        <v>351</v>
      </c>
      <c r="I576" s="146" t="s">
        <v>825</v>
      </c>
      <c r="J576" s="18" t="s">
        <v>559</v>
      </c>
      <c r="K576" s="67"/>
      <c r="L576" s="67"/>
      <c r="M576" s="18" t="s">
        <v>907</v>
      </c>
      <c r="N576" s="59">
        <v>262497353.5</v>
      </c>
      <c r="O576" s="43">
        <f t="shared" si="101"/>
        <v>262497353.5</v>
      </c>
      <c r="P576" s="44">
        <v>0</v>
      </c>
      <c r="Q576" s="44">
        <v>0</v>
      </c>
      <c r="R576" s="44"/>
      <c r="S576" s="44">
        <v>0</v>
      </c>
      <c r="T576" s="44">
        <v>0</v>
      </c>
      <c r="U576" s="44">
        <v>0</v>
      </c>
      <c r="V576" s="44">
        <v>0</v>
      </c>
      <c r="W576" s="44">
        <v>0</v>
      </c>
      <c r="X576" s="44">
        <v>0</v>
      </c>
      <c r="Y576" s="44"/>
      <c r="Z576" s="44">
        <v>0</v>
      </c>
      <c r="AA576" s="44"/>
      <c r="AB576" s="44">
        <v>0</v>
      </c>
      <c r="AC576" s="44">
        <v>0</v>
      </c>
      <c r="AD576" s="44">
        <v>0</v>
      </c>
      <c r="AE576" s="44"/>
      <c r="AF576" s="44">
        <v>0</v>
      </c>
      <c r="AG576" s="44">
        <v>0</v>
      </c>
      <c r="AH576" s="44">
        <v>0</v>
      </c>
      <c r="AI576" s="44">
        <v>0</v>
      </c>
      <c r="AJ576" s="44">
        <v>0</v>
      </c>
      <c r="AK576" s="44">
        <v>0</v>
      </c>
      <c r="AL576" s="44">
        <v>0</v>
      </c>
      <c r="AM576" s="44">
        <v>262497353.5</v>
      </c>
      <c r="AN576" s="44">
        <v>0</v>
      </c>
      <c r="AO576" s="44">
        <v>0</v>
      </c>
      <c r="AP576" s="44">
        <v>0</v>
      </c>
      <c r="AQ576" s="44">
        <v>0</v>
      </c>
      <c r="AR576" s="44">
        <v>0</v>
      </c>
      <c r="AS576" s="44">
        <v>0</v>
      </c>
      <c r="AT576" s="44">
        <v>0</v>
      </c>
      <c r="AU576" s="44">
        <v>0</v>
      </c>
      <c r="AV576" s="44"/>
      <c r="AW576" s="44"/>
      <c r="AX576" s="44">
        <v>0</v>
      </c>
      <c r="AY576" s="44"/>
      <c r="AZ576" s="44">
        <v>0</v>
      </c>
      <c r="BA576" s="44"/>
      <c r="BB576" s="41"/>
      <c r="BH576" s="129">
        <f>+N576-O576</f>
        <v>0</v>
      </c>
    </row>
    <row r="577" spans="1:60" ht="12.75" customHeight="1" x14ac:dyDescent="0.25">
      <c r="A577" s="157"/>
      <c r="B577" s="158"/>
      <c r="C577" s="158"/>
      <c r="D577" s="16"/>
      <c r="E577" s="16"/>
      <c r="F577" s="16"/>
      <c r="G577" s="54"/>
      <c r="H577" s="17"/>
      <c r="I577" s="146"/>
      <c r="J577" s="18"/>
      <c r="K577" s="67"/>
      <c r="L577" s="67"/>
      <c r="M577" s="18"/>
      <c r="N577" s="59"/>
      <c r="O577" s="43">
        <f t="shared" si="101"/>
        <v>0</v>
      </c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  <c r="AL577" s="44"/>
      <c r="AM577" s="44"/>
      <c r="AN577" s="44"/>
      <c r="AO577" s="44"/>
      <c r="AP577" s="44"/>
      <c r="AQ577" s="44"/>
      <c r="AR577" s="44"/>
      <c r="AS577" s="44"/>
      <c r="AT577" s="44"/>
      <c r="AU577" s="44"/>
      <c r="AV577" s="44"/>
      <c r="AW577" s="44"/>
      <c r="AX577" s="44"/>
      <c r="AY577" s="44"/>
      <c r="AZ577" s="44"/>
      <c r="BA577" s="44"/>
      <c r="BB577" s="41"/>
    </row>
    <row r="578" spans="1:60" ht="13.5" customHeight="1" x14ac:dyDescent="0.25">
      <c r="A578" s="157"/>
      <c r="B578" s="158"/>
      <c r="C578" s="158"/>
      <c r="D578" s="16"/>
      <c r="E578" s="16"/>
      <c r="F578" s="16"/>
      <c r="G578" s="54"/>
      <c r="H578" s="17"/>
      <c r="I578" s="146"/>
      <c r="J578" s="18"/>
      <c r="K578" s="70" t="s">
        <v>959</v>
      </c>
      <c r="L578" s="71">
        <v>262497353.5</v>
      </c>
      <c r="M578" s="18"/>
      <c r="N578" s="18"/>
      <c r="O578" s="43">
        <f t="shared" si="101"/>
        <v>0</v>
      </c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  <c r="AL578" s="44"/>
      <c r="AM578" s="44"/>
      <c r="AN578" s="44"/>
      <c r="AO578" s="44"/>
      <c r="AP578" s="44"/>
      <c r="AQ578" s="44"/>
      <c r="AR578" s="44"/>
      <c r="AS578" s="44"/>
      <c r="AT578" s="44"/>
      <c r="AU578" s="44"/>
      <c r="AV578" s="44"/>
      <c r="AW578" s="44"/>
      <c r="AX578" s="44"/>
      <c r="AY578" s="44"/>
      <c r="AZ578" s="44"/>
      <c r="BA578" s="44"/>
      <c r="BB578" s="41"/>
    </row>
    <row r="579" spans="1:60" ht="22.5" customHeight="1" x14ac:dyDescent="0.25">
      <c r="A579" s="157" t="s">
        <v>43</v>
      </c>
      <c r="B579" s="158" t="s">
        <v>34</v>
      </c>
      <c r="C579" s="158" t="s">
        <v>34</v>
      </c>
      <c r="D579" s="16" t="s">
        <v>44</v>
      </c>
      <c r="E579" s="16" t="s">
        <v>211</v>
      </c>
      <c r="F579" s="294" t="s">
        <v>1188</v>
      </c>
      <c r="G579" s="54" t="s">
        <v>352</v>
      </c>
      <c r="H579" s="17" t="s">
        <v>353</v>
      </c>
      <c r="I579" s="146" t="s">
        <v>660</v>
      </c>
      <c r="J579" s="18" t="s">
        <v>559</v>
      </c>
      <c r="K579" s="67"/>
      <c r="L579" s="67"/>
      <c r="M579" s="18" t="s">
        <v>907</v>
      </c>
      <c r="N579" s="59">
        <v>100000000</v>
      </c>
      <c r="O579" s="43">
        <f t="shared" si="101"/>
        <v>100000000</v>
      </c>
      <c r="P579" s="44">
        <v>0</v>
      </c>
      <c r="Q579" s="44">
        <v>0</v>
      </c>
      <c r="R579" s="44"/>
      <c r="S579" s="44">
        <v>0</v>
      </c>
      <c r="T579" s="44">
        <v>0</v>
      </c>
      <c r="U579" s="44">
        <v>0</v>
      </c>
      <c r="V579" s="44">
        <v>0</v>
      </c>
      <c r="W579" s="44">
        <v>0</v>
      </c>
      <c r="X579" s="44">
        <v>0</v>
      </c>
      <c r="Y579" s="44"/>
      <c r="Z579" s="44">
        <v>0</v>
      </c>
      <c r="AA579" s="44"/>
      <c r="AB579" s="44">
        <v>0</v>
      </c>
      <c r="AC579" s="44">
        <v>0</v>
      </c>
      <c r="AD579" s="44">
        <v>0</v>
      </c>
      <c r="AE579" s="44"/>
      <c r="AF579" s="44">
        <v>0</v>
      </c>
      <c r="AG579" s="44">
        <v>0</v>
      </c>
      <c r="AH579" s="44">
        <v>0</v>
      </c>
      <c r="AI579" s="44">
        <v>0</v>
      </c>
      <c r="AJ579" s="44">
        <v>0</v>
      </c>
      <c r="AK579" s="44">
        <v>0</v>
      </c>
      <c r="AL579" s="44">
        <v>0</v>
      </c>
      <c r="AM579" s="44">
        <v>100000000</v>
      </c>
      <c r="AN579" s="44">
        <v>0</v>
      </c>
      <c r="AO579" s="44">
        <v>0</v>
      </c>
      <c r="AP579" s="44">
        <v>0</v>
      </c>
      <c r="AQ579" s="44">
        <v>0</v>
      </c>
      <c r="AR579" s="44">
        <v>0</v>
      </c>
      <c r="AS579" s="44">
        <v>0</v>
      </c>
      <c r="AT579" s="44">
        <v>0</v>
      </c>
      <c r="AU579" s="44">
        <v>0</v>
      </c>
      <c r="AV579" s="44"/>
      <c r="AW579" s="44"/>
      <c r="AX579" s="44">
        <v>0</v>
      </c>
      <c r="AY579" s="44"/>
      <c r="AZ579" s="44">
        <v>0</v>
      </c>
      <c r="BA579" s="44"/>
      <c r="BB579" s="41"/>
      <c r="BH579" s="129">
        <f>+N579-O579</f>
        <v>0</v>
      </c>
    </row>
    <row r="580" spans="1:60" ht="13.5" customHeight="1" x14ac:dyDescent="0.25">
      <c r="A580" s="157"/>
      <c r="B580" s="158"/>
      <c r="C580" s="158"/>
      <c r="D580" s="16"/>
      <c r="E580" s="16"/>
      <c r="F580" s="16"/>
      <c r="G580" s="54"/>
      <c r="H580" s="17"/>
      <c r="I580" s="146"/>
      <c r="J580" s="18"/>
      <c r="K580" s="70" t="s">
        <v>959</v>
      </c>
      <c r="L580" s="71">
        <v>100000000</v>
      </c>
      <c r="M580" s="18"/>
      <c r="N580" s="18"/>
      <c r="O580" s="43">
        <f t="shared" si="101"/>
        <v>0</v>
      </c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  <c r="AL580" s="44"/>
      <c r="AM580" s="44"/>
      <c r="AN580" s="44"/>
      <c r="AO580" s="44"/>
      <c r="AP580" s="44"/>
      <c r="AQ580" s="44"/>
      <c r="AR580" s="44"/>
      <c r="AS580" s="44"/>
      <c r="AT580" s="44"/>
      <c r="AU580" s="44"/>
      <c r="AV580" s="44"/>
      <c r="AW580" s="44"/>
      <c r="AX580" s="44"/>
      <c r="AY580" s="44"/>
      <c r="AZ580" s="44"/>
      <c r="BA580" s="44"/>
      <c r="BB580" s="41"/>
    </row>
    <row r="581" spans="1:60" ht="13.5" customHeight="1" x14ac:dyDescent="0.25">
      <c r="A581" s="157" t="s">
        <v>43</v>
      </c>
      <c r="B581" s="158" t="s">
        <v>34</v>
      </c>
      <c r="C581" s="158" t="s">
        <v>34</v>
      </c>
      <c r="D581" s="16" t="s">
        <v>44</v>
      </c>
      <c r="E581" s="16" t="s">
        <v>213</v>
      </c>
      <c r="F581" s="16"/>
      <c r="G581" s="173"/>
      <c r="H581" s="18"/>
      <c r="I581" s="18" t="s">
        <v>354</v>
      </c>
      <c r="J581" s="18"/>
      <c r="K581" s="67"/>
      <c r="L581" s="67"/>
      <c r="M581" s="18"/>
      <c r="N581" s="18"/>
      <c r="O581" s="43">
        <f t="shared" si="101"/>
        <v>3316113452.6499996</v>
      </c>
      <c r="P581" s="43">
        <f>+P582+P584+P587+P589+P591+P593+P595+P597+P599+P601+P604+P606+P608+P610+P612+P614+P616</f>
        <v>0</v>
      </c>
      <c r="Q581" s="43">
        <f t="shared" ref="Q581:BB581" si="106">+Q582+Q584+Q587+Q589+Q591+Q593+Q595+Q597+Q599+Q601+Q604+Q606+Q608+Q610+Q612+Q614+Q616</f>
        <v>0</v>
      </c>
      <c r="R581" s="43">
        <f t="shared" si="106"/>
        <v>0</v>
      </c>
      <c r="S581" s="43">
        <f t="shared" si="106"/>
        <v>0</v>
      </c>
      <c r="T581" s="43">
        <f t="shared" si="106"/>
        <v>0</v>
      </c>
      <c r="U581" s="43">
        <f t="shared" si="106"/>
        <v>0</v>
      </c>
      <c r="V581" s="43">
        <f t="shared" si="106"/>
        <v>0</v>
      </c>
      <c r="W581" s="43">
        <f t="shared" si="106"/>
        <v>0</v>
      </c>
      <c r="X581" s="43">
        <f t="shared" si="106"/>
        <v>0</v>
      </c>
      <c r="Y581" s="43">
        <f t="shared" si="106"/>
        <v>0</v>
      </c>
      <c r="Z581" s="43">
        <f t="shared" si="106"/>
        <v>0</v>
      </c>
      <c r="AA581" s="43">
        <f t="shared" si="106"/>
        <v>0</v>
      </c>
      <c r="AB581" s="43">
        <f t="shared" si="106"/>
        <v>0</v>
      </c>
      <c r="AC581" s="43">
        <f t="shared" si="106"/>
        <v>0</v>
      </c>
      <c r="AD581" s="43">
        <f t="shared" si="106"/>
        <v>0</v>
      </c>
      <c r="AE581" s="43">
        <f t="shared" si="106"/>
        <v>0</v>
      </c>
      <c r="AF581" s="43">
        <f t="shared" si="106"/>
        <v>0</v>
      </c>
      <c r="AG581" s="43">
        <f t="shared" si="106"/>
        <v>0</v>
      </c>
      <c r="AH581" s="43">
        <f t="shared" si="106"/>
        <v>0</v>
      </c>
      <c r="AI581" s="43">
        <f t="shared" si="106"/>
        <v>0</v>
      </c>
      <c r="AJ581" s="43">
        <f t="shared" si="106"/>
        <v>0</v>
      </c>
      <c r="AK581" s="43">
        <f t="shared" si="106"/>
        <v>0</v>
      </c>
      <c r="AL581" s="43">
        <f t="shared" si="106"/>
        <v>0</v>
      </c>
      <c r="AM581" s="43">
        <f>+AM582+AM584+AM587+AM589+AM591+AM593+AM595+AM597+AM599+AM601+AM604+AM606+AM608+AM610+AM612+AM614+AM616+AM619</f>
        <v>3316113452.6499996</v>
      </c>
      <c r="AN581" s="43">
        <f t="shared" si="106"/>
        <v>0</v>
      </c>
      <c r="AO581" s="43">
        <f t="shared" si="106"/>
        <v>0</v>
      </c>
      <c r="AP581" s="43">
        <f t="shared" si="106"/>
        <v>0</v>
      </c>
      <c r="AQ581" s="43">
        <f t="shared" si="106"/>
        <v>0</v>
      </c>
      <c r="AR581" s="43">
        <f t="shared" si="106"/>
        <v>0</v>
      </c>
      <c r="AS581" s="43">
        <f t="shared" si="106"/>
        <v>0</v>
      </c>
      <c r="AT581" s="43">
        <f t="shared" si="106"/>
        <v>0</v>
      </c>
      <c r="AU581" s="43">
        <f t="shared" si="106"/>
        <v>0</v>
      </c>
      <c r="AV581" s="43">
        <f t="shared" si="106"/>
        <v>0</v>
      </c>
      <c r="AW581" s="43">
        <f t="shared" si="106"/>
        <v>0</v>
      </c>
      <c r="AX581" s="43">
        <f t="shared" si="106"/>
        <v>0</v>
      </c>
      <c r="AY581" s="43">
        <f t="shared" si="106"/>
        <v>0</v>
      </c>
      <c r="AZ581" s="43">
        <f t="shared" si="106"/>
        <v>0</v>
      </c>
      <c r="BA581" s="43">
        <f t="shared" si="106"/>
        <v>0</v>
      </c>
      <c r="BB581" s="43">
        <f t="shared" si="106"/>
        <v>0</v>
      </c>
    </row>
    <row r="582" spans="1:60" ht="22.5" customHeight="1" x14ac:dyDescent="0.25">
      <c r="A582" s="157" t="s">
        <v>43</v>
      </c>
      <c r="B582" s="158" t="s">
        <v>34</v>
      </c>
      <c r="C582" s="158" t="s">
        <v>34</v>
      </c>
      <c r="D582" s="16" t="s">
        <v>44</v>
      </c>
      <c r="E582" s="16" t="s">
        <v>213</v>
      </c>
      <c r="F582" s="294" t="s">
        <v>1189</v>
      </c>
      <c r="G582" s="54" t="s">
        <v>355</v>
      </c>
      <c r="H582" s="17" t="s">
        <v>356</v>
      </c>
      <c r="I582" s="146" t="s">
        <v>826</v>
      </c>
      <c r="J582" s="18" t="s">
        <v>559</v>
      </c>
      <c r="K582" s="67"/>
      <c r="L582" s="67"/>
      <c r="M582" s="18" t="s">
        <v>907</v>
      </c>
      <c r="N582" s="59">
        <v>50000000</v>
      </c>
      <c r="O582" s="43">
        <f t="shared" si="101"/>
        <v>50000000</v>
      </c>
      <c r="P582" s="44">
        <v>0</v>
      </c>
      <c r="Q582" s="44">
        <v>0</v>
      </c>
      <c r="R582" s="44"/>
      <c r="S582" s="44">
        <v>0</v>
      </c>
      <c r="T582" s="44">
        <v>0</v>
      </c>
      <c r="U582" s="44">
        <v>0</v>
      </c>
      <c r="V582" s="44">
        <v>0</v>
      </c>
      <c r="W582" s="44">
        <v>0</v>
      </c>
      <c r="X582" s="44">
        <v>0</v>
      </c>
      <c r="Y582" s="44"/>
      <c r="Z582" s="44">
        <v>0</v>
      </c>
      <c r="AA582" s="44"/>
      <c r="AB582" s="44">
        <v>0</v>
      </c>
      <c r="AC582" s="44">
        <v>0</v>
      </c>
      <c r="AD582" s="44">
        <v>0</v>
      </c>
      <c r="AE582" s="44"/>
      <c r="AF582" s="44">
        <v>0</v>
      </c>
      <c r="AG582" s="44">
        <v>0</v>
      </c>
      <c r="AH582" s="44">
        <v>0</v>
      </c>
      <c r="AI582" s="44">
        <v>0</v>
      </c>
      <c r="AJ582" s="44">
        <v>0</v>
      </c>
      <c r="AK582" s="44">
        <v>0</v>
      </c>
      <c r="AL582" s="44">
        <v>0</v>
      </c>
      <c r="AM582" s="44">
        <v>50000000</v>
      </c>
      <c r="AN582" s="44">
        <v>0</v>
      </c>
      <c r="AO582" s="44">
        <v>0</v>
      </c>
      <c r="AP582" s="44">
        <v>0</v>
      </c>
      <c r="AQ582" s="44">
        <v>0</v>
      </c>
      <c r="AR582" s="44">
        <v>0</v>
      </c>
      <c r="AS582" s="44">
        <v>0</v>
      </c>
      <c r="AT582" s="44">
        <v>0</v>
      </c>
      <c r="AU582" s="44">
        <v>0</v>
      </c>
      <c r="AV582" s="44"/>
      <c r="AW582" s="44"/>
      <c r="AX582" s="44">
        <v>0</v>
      </c>
      <c r="AY582" s="44"/>
      <c r="AZ582" s="44">
        <v>0</v>
      </c>
      <c r="BA582" s="44"/>
      <c r="BB582" s="41"/>
      <c r="BH582" s="129">
        <f>+N582-O582</f>
        <v>0</v>
      </c>
    </row>
    <row r="583" spans="1:60" ht="13.5" customHeight="1" x14ac:dyDescent="0.25">
      <c r="A583" s="157"/>
      <c r="B583" s="158"/>
      <c r="C583" s="158"/>
      <c r="D583" s="16"/>
      <c r="E583" s="16"/>
      <c r="F583" s="16"/>
      <c r="G583" s="54"/>
      <c r="H583" s="17"/>
      <c r="I583" s="146"/>
      <c r="J583" s="18"/>
      <c r="K583" s="70" t="s">
        <v>959</v>
      </c>
      <c r="L583" s="71">
        <v>50000000</v>
      </c>
      <c r="M583" s="18"/>
      <c r="N583" s="18"/>
      <c r="O583" s="43">
        <f t="shared" si="101"/>
        <v>0</v>
      </c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  <c r="AL583" s="44"/>
      <c r="AM583" s="44"/>
      <c r="AN583" s="44"/>
      <c r="AO583" s="44"/>
      <c r="AP583" s="44"/>
      <c r="AQ583" s="44"/>
      <c r="AR583" s="44"/>
      <c r="AS583" s="44"/>
      <c r="AT583" s="44"/>
      <c r="AU583" s="44"/>
      <c r="AV583" s="44"/>
      <c r="AW583" s="44"/>
      <c r="AX583" s="44"/>
      <c r="AY583" s="44"/>
      <c r="AZ583" s="44"/>
      <c r="BA583" s="44"/>
      <c r="BB583" s="41"/>
    </row>
    <row r="584" spans="1:60" ht="33.75" customHeight="1" x14ac:dyDescent="0.25">
      <c r="A584" s="157" t="s">
        <v>43</v>
      </c>
      <c r="B584" s="158" t="s">
        <v>34</v>
      </c>
      <c r="C584" s="158" t="s">
        <v>34</v>
      </c>
      <c r="D584" s="16" t="s">
        <v>44</v>
      </c>
      <c r="E584" s="16" t="s">
        <v>213</v>
      </c>
      <c r="F584" s="294" t="s">
        <v>1310</v>
      </c>
      <c r="G584" s="54" t="s">
        <v>357</v>
      </c>
      <c r="H584" s="17" t="s">
        <v>358</v>
      </c>
      <c r="I584" s="146" t="s">
        <v>827</v>
      </c>
      <c r="J584" s="18" t="s">
        <v>559</v>
      </c>
      <c r="K584" s="70"/>
      <c r="L584" s="70"/>
      <c r="M584" s="18" t="s">
        <v>907</v>
      </c>
      <c r="N584" s="59">
        <f>+SUM(L585:L586)</f>
        <v>450000000</v>
      </c>
      <c r="O584" s="43">
        <f t="shared" si="101"/>
        <v>450000000</v>
      </c>
      <c r="P584" s="44">
        <v>0</v>
      </c>
      <c r="Q584" s="44">
        <v>0</v>
      </c>
      <c r="R584" s="44"/>
      <c r="S584" s="44">
        <v>0</v>
      </c>
      <c r="T584" s="44">
        <v>0</v>
      </c>
      <c r="U584" s="44">
        <v>0</v>
      </c>
      <c r="V584" s="44">
        <v>0</v>
      </c>
      <c r="W584" s="44">
        <v>0</v>
      </c>
      <c r="X584" s="44">
        <v>0</v>
      </c>
      <c r="Y584" s="44"/>
      <c r="Z584" s="44">
        <v>0</v>
      </c>
      <c r="AA584" s="44"/>
      <c r="AB584" s="44">
        <v>0</v>
      </c>
      <c r="AC584" s="44">
        <v>0</v>
      </c>
      <c r="AD584" s="44">
        <v>0</v>
      </c>
      <c r="AE584" s="44"/>
      <c r="AF584" s="44">
        <v>0</v>
      </c>
      <c r="AG584" s="44">
        <v>0</v>
      </c>
      <c r="AH584" s="44">
        <v>0</v>
      </c>
      <c r="AI584" s="44">
        <v>0</v>
      </c>
      <c r="AJ584" s="44">
        <v>0</v>
      </c>
      <c r="AK584" s="44">
        <v>0</v>
      </c>
      <c r="AL584" s="44">
        <v>0</v>
      </c>
      <c r="AM584" s="44">
        <v>450000000</v>
      </c>
      <c r="AN584" s="44">
        <v>0</v>
      </c>
      <c r="AO584" s="44">
        <v>0</v>
      </c>
      <c r="AP584" s="44">
        <v>0</v>
      </c>
      <c r="AQ584" s="44">
        <v>0</v>
      </c>
      <c r="AR584" s="44">
        <v>0</v>
      </c>
      <c r="AS584" s="44">
        <v>0</v>
      </c>
      <c r="AT584" s="44">
        <v>0</v>
      </c>
      <c r="AU584" s="44">
        <v>0</v>
      </c>
      <c r="AV584" s="44"/>
      <c r="AW584" s="44"/>
      <c r="AX584" s="44">
        <v>0</v>
      </c>
      <c r="AY584" s="44"/>
      <c r="AZ584" s="44">
        <v>0</v>
      </c>
      <c r="BA584" s="44"/>
      <c r="BB584" s="41"/>
      <c r="BH584" s="129">
        <f>+N584-O584</f>
        <v>0</v>
      </c>
    </row>
    <row r="585" spans="1:60" ht="38.25" customHeight="1" x14ac:dyDescent="0.25">
      <c r="A585" s="157"/>
      <c r="B585" s="158"/>
      <c r="C585" s="158"/>
      <c r="D585" s="16"/>
      <c r="E585" s="16"/>
      <c r="F585" s="16"/>
      <c r="G585" s="54"/>
      <c r="H585" s="17"/>
      <c r="I585" s="146"/>
      <c r="J585" s="18"/>
      <c r="K585" s="70" t="s">
        <v>1035</v>
      </c>
      <c r="L585" s="72">
        <v>19834.71</v>
      </c>
      <c r="M585" s="18"/>
      <c r="N585" s="59"/>
      <c r="O585" s="43">
        <f t="shared" si="101"/>
        <v>0</v>
      </c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  <c r="AL585" s="44"/>
      <c r="AM585" s="44"/>
      <c r="AN585" s="44"/>
      <c r="AO585" s="44"/>
      <c r="AP585" s="44"/>
      <c r="AQ585" s="44"/>
      <c r="AR585" s="44"/>
      <c r="AS585" s="44"/>
      <c r="AT585" s="44"/>
      <c r="AU585" s="44"/>
      <c r="AV585" s="44"/>
      <c r="AW585" s="44"/>
      <c r="AX585" s="44"/>
      <c r="AY585" s="44"/>
      <c r="AZ585" s="44"/>
      <c r="BA585" s="44"/>
      <c r="BB585" s="41"/>
    </row>
    <row r="586" spans="1:60" ht="26.25" customHeight="1" x14ac:dyDescent="0.25">
      <c r="A586" s="157"/>
      <c r="B586" s="158"/>
      <c r="C586" s="158"/>
      <c r="D586" s="16"/>
      <c r="E586" s="16"/>
      <c r="F586" s="16"/>
      <c r="G586" s="54"/>
      <c r="H586" s="17"/>
      <c r="I586" s="146"/>
      <c r="J586" s="18"/>
      <c r="K586" s="70" t="s">
        <v>1037</v>
      </c>
      <c r="L586" s="71">
        <v>449980165.29000002</v>
      </c>
      <c r="M586" s="18"/>
      <c r="N586" s="18"/>
      <c r="O586" s="43">
        <f t="shared" si="101"/>
        <v>0</v>
      </c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  <c r="AL586" s="44"/>
      <c r="AM586" s="44"/>
      <c r="AN586" s="44"/>
      <c r="AO586" s="44"/>
      <c r="AP586" s="44"/>
      <c r="AQ586" s="44"/>
      <c r="AR586" s="44"/>
      <c r="AS586" s="44"/>
      <c r="AT586" s="44"/>
      <c r="AU586" s="44"/>
      <c r="AV586" s="44"/>
      <c r="AW586" s="44"/>
      <c r="AX586" s="44"/>
      <c r="AY586" s="44"/>
      <c r="AZ586" s="44"/>
      <c r="BA586" s="44"/>
      <c r="BB586" s="41"/>
    </row>
    <row r="587" spans="1:60" ht="22.5" customHeight="1" x14ac:dyDescent="0.25">
      <c r="A587" s="157" t="s">
        <v>43</v>
      </c>
      <c r="B587" s="158" t="s">
        <v>34</v>
      </c>
      <c r="C587" s="158" t="s">
        <v>34</v>
      </c>
      <c r="D587" s="16" t="s">
        <v>44</v>
      </c>
      <c r="E587" s="16" t="s">
        <v>213</v>
      </c>
      <c r="F587" s="294" t="s">
        <v>1190</v>
      </c>
      <c r="G587" s="54" t="s">
        <v>357</v>
      </c>
      <c r="H587" s="17" t="s">
        <v>358</v>
      </c>
      <c r="I587" s="146" t="s">
        <v>828</v>
      </c>
      <c r="J587" s="18"/>
      <c r="K587" s="70"/>
      <c r="L587" s="72"/>
      <c r="M587" s="18" t="s">
        <v>907</v>
      </c>
      <c r="N587" s="59">
        <v>57480000</v>
      </c>
      <c r="O587" s="43">
        <f t="shared" si="101"/>
        <v>57480000</v>
      </c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  <c r="AL587" s="44"/>
      <c r="AM587" s="44">
        <v>57480000</v>
      </c>
      <c r="AN587" s="44"/>
      <c r="AO587" s="44"/>
      <c r="AP587" s="44"/>
      <c r="AQ587" s="44"/>
      <c r="AR587" s="44"/>
      <c r="AS587" s="44"/>
      <c r="AT587" s="44"/>
      <c r="AU587" s="44"/>
      <c r="AV587" s="44"/>
      <c r="AW587" s="44"/>
      <c r="AX587" s="44"/>
      <c r="AY587" s="44"/>
      <c r="AZ587" s="44"/>
      <c r="BA587" s="44"/>
      <c r="BB587" s="41"/>
      <c r="BH587" s="129">
        <f>+N587-O587</f>
        <v>0</v>
      </c>
    </row>
    <row r="588" spans="1:60" ht="13.5" customHeight="1" x14ac:dyDescent="0.25">
      <c r="A588" s="157"/>
      <c r="B588" s="158"/>
      <c r="C588" s="158"/>
      <c r="D588" s="16"/>
      <c r="E588" s="16"/>
      <c r="F588" s="16"/>
      <c r="G588" s="54"/>
      <c r="H588" s="17"/>
      <c r="I588" s="146"/>
      <c r="J588" s="18"/>
      <c r="K588" s="70" t="s">
        <v>959</v>
      </c>
      <c r="L588" s="71">
        <v>57480000</v>
      </c>
      <c r="M588" s="18"/>
      <c r="N588" s="18"/>
      <c r="O588" s="43">
        <f t="shared" si="101"/>
        <v>0</v>
      </c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  <c r="AL588" s="44"/>
      <c r="AM588" s="44"/>
      <c r="AN588" s="44"/>
      <c r="AO588" s="44"/>
      <c r="AP588" s="44"/>
      <c r="AQ588" s="44"/>
      <c r="AR588" s="44"/>
      <c r="AS588" s="44"/>
      <c r="AT588" s="44"/>
      <c r="AU588" s="44"/>
      <c r="AV588" s="44"/>
      <c r="AW588" s="44"/>
      <c r="AX588" s="44"/>
      <c r="AY588" s="44"/>
      <c r="AZ588" s="44"/>
      <c r="BA588" s="44"/>
      <c r="BB588" s="41"/>
    </row>
    <row r="589" spans="1:60" ht="22.5" customHeight="1" x14ac:dyDescent="0.25">
      <c r="A589" s="157" t="s">
        <v>43</v>
      </c>
      <c r="B589" s="158" t="s">
        <v>34</v>
      </c>
      <c r="C589" s="158" t="s">
        <v>34</v>
      </c>
      <c r="D589" s="16" t="s">
        <v>44</v>
      </c>
      <c r="E589" s="16" t="s">
        <v>213</v>
      </c>
      <c r="F589" s="294" t="s">
        <v>1191</v>
      </c>
      <c r="G589" s="54" t="s">
        <v>357</v>
      </c>
      <c r="H589" s="17" t="s">
        <v>358</v>
      </c>
      <c r="I589" s="146" t="s">
        <v>829</v>
      </c>
      <c r="J589" s="18"/>
      <c r="K589" s="70"/>
      <c r="L589" s="70"/>
      <c r="M589" s="18" t="s">
        <v>907</v>
      </c>
      <c r="N589" s="59">
        <v>149400000</v>
      </c>
      <c r="O589" s="43">
        <f t="shared" si="101"/>
        <v>149400000</v>
      </c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4">
        <v>149400000</v>
      </c>
      <c r="AN589" s="44"/>
      <c r="AO589" s="44"/>
      <c r="AP589" s="44"/>
      <c r="AQ589" s="44"/>
      <c r="AR589" s="44"/>
      <c r="AS589" s="44"/>
      <c r="AT589" s="44"/>
      <c r="AU589" s="44"/>
      <c r="AV589" s="44"/>
      <c r="AW589" s="44"/>
      <c r="AX589" s="44"/>
      <c r="AY589" s="44"/>
      <c r="AZ589" s="44"/>
      <c r="BA589" s="44"/>
      <c r="BB589" s="41"/>
      <c r="BH589" s="129">
        <f>+N589-O589</f>
        <v>0</v>
      </c>
    </row>
    <row r="590" spans="1:60" ht="13.5" customHeight="1" x14ac:dyDescent="0.25">
      <c r="A590" s="157"/>
      <c r="B590" s="158"/>
      <c r="C590" s="158"/>
      <c r="D590" s="16"/>
      <c r="E590" s="16"/>
      <c r="F590" s="16"/>
      <c r="G590" s="54"/>
      <c r="H590" s="17"/>
      <c r="I590" s="146"/>
      <c r="J590" s="18"/>
      <c r="K590" s="70" t="s">
        <v>959</v>
      </c>
      <c r="L590" s="71">
        <v>149400000</v>
      </c>
      <c r="M590" s="18"/>
      <c r="N590" s="18"/>
      <c r="O590" s="43">
        <f t="shared" si="101"/>
        <v>0</v>
      </c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4"/>
      <c r="AN590" s="44"/>
      <c r="AO590" s="44"/>
      <c r="AP590" s="44"/>
      <c r="AQ590" s="44"/>
      <c r="AR590" s="44"/>
      <c r="AS590" s="44"/>
      <c r="AT590" s="44"/>
      <c r="AU590" s="44"/>
      <c r="AV590" s="44"/>
      <c r="AW590" s="44"/>
      <c r="AX590" s="44"/>
      <c r="AY590" s="44"/>
      <c r="AZ590" s="44"/>
      <c r="BA590" s="44"/>
      <c r="BB590" s="41"/>
    </row>
    <row r="591" spans="1:60" ht="22.5" customHeight="1" x14ac:dyDescent="0.25">
      <c r="A591" s="157" t="s">
        <v>43</v>
      </c>
      <c r="B591" s="158" t="s">
        <v>34</v>
      </c>
      <c r="C591" s="158" t="s">
        <v>34</v>
      </c>
      <c r="D591" s="16" t="s">
        <v>44</v>
      </c>
      <c r="E591" s="16" t="s">
        <v>213</v>
      </c>
      <c r="F591" s="294" t="s">
        <v>1311</v>
      </c>
      <c r="G591" s="54" t="s">
        <v>357</v>
      </c>
      <c r="H591" s="17" t="s">
        <v>358</v>
      </c>
      <c r="I591" s="146" t="s">
        <v>830</v>
      </c>
      <c r="J591" s="18"/>
      <c r="K591" s="70"/>
      <c r="L591" s="70"/>
      <c r="M591" s="18" t="s">
        <v>907</v>
      </c>
      <c r="N591" s="59">
        <v>35000000</v>
      </c>
      <c r="O591" s="43">
        <f t="shared" si="101"/>
        <v>35000000</v>
      </c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4">
        <v>35000000</v>
      </c>
      <c r="AN591" s="44"/>
      <c r="AO591" s="44"/>
      <c r="AP591" s="44"/>
      <c r="AQ591" s="44"/>
      <c r="AR591" s="44"/>
      <c r="AS591" s="44"/>
      <c r="AT591" s="44"/>
      <c r="AU591" s="44"/>
      <c r="AV591" s="44"/>
      <c r="AW591" s="44"/>
      <c r="AX591" s="44"/>
      <c r="AY591" s="44"/>
      <c r="AZ591" s="44"/>
      <c r="BA591" s="44"/>
      <c r="BB591" s="41"/>
      <c r="BH591" s="129">
        <f>+N591-O591</f>
        <v>0</v>
      </c>
    </row>
    <row r="592" spans="1:60" ht="26.25" customHeight="1" x14ac:dyDescent="0.25">
      <c r="A592" s="157"/>
      <c r="B592" s="158"/>
      <c r="C592" s="158"/>
      <c r="D592" s="16"/>
      <c r="E592" s="16"/>
      <c r="F592" s="16"/>
      <c r="G592" s="54"/>
      <c r="H592" s="17"/>
      <c r="I592" s="146"/>
      <c r="J592" s="18"/>
      <c r="K592" s="70" t="s">
        <v>1037</v>
      </c>
      <c r="L592" s="71">
        <v>35000000</v>
      </c>
      <c r="M592" s="18"/>
      <c r="N592" s="18"/>
      <c r="O592" s="43">
        <f t="shared" ref="O592:O679" si="107">+SUM(P592:BA592)</f>
        <v>0</v>
      </c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  <c r="AL592" s="44"/>
      <c r="AM592" s="44"/>
      <c r="AN592" s="44"/>
      <c r="AO592" s="44"/>
      <c r="AP592" s="44"/>
      <c r="AQ592" s="44"/>
      <c r="AR592" s="44"/>
      <c r="AS592" s="44"/>
      <c r="AT592" s="44"/>
      <c r="AU592" s="44"/>
      <c r="AV592" s="44"/>
      <c r="AW592" s="44"/>
      <c r="AX592" s="44"/>
      <c r="AY592" s="44"/>
      <c r="AZ592" s="44"/>
      <c r="BA592" s="44"/>
      <c r="BB592" s="41"/>
    </row>
    <row r="593" spans="1:60" ht="22.5" customHeight="1" x14ac:dyDescent="0.25">
      <c r="A593" s="157" t="s">
        <v>43</v>
      </c>
      <c r="B593" s="158" t="s">
        <v>34</v>
      </c>
      <c r="C593" s="158" t="s">
        <v>34</v>
      </c>
      <c r="D593" s="16" t="s">
        <v>44</v>
      </c>
      <c r="E593" s="16" t="s">
        <v>213</v>
      </c>
      <c r="F593" s="294" t="s">
        <v>1312</v>
      </c>
      <c r="G593" s="54" t="s">
        <v>357</v>
      </c>
      <c r="H593" s="17" t="s">
        <v>358</v>
      </c>
      <c r="I593" s="146" t="s">
        <v>661</v>
      </c>
      <c r="J593" s="18"/>
      <c r="K593" s="70"/>
      <c r="L593" s="70"/>
      <c r="M593" s="18" t="s">
        <v>907</v>
      </c>
      <c r="N593" s="59">
        <v>130000000</v>
      </c>
      <c r="O593" s="43">
        <f t="shared" si="107"/>
        <v>130000000</v>
      </c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  <c r="AL593" s="44"/>
      <c r="AM593" s="44">
        <v>130000000</v>
      </c>
      <c r="AN593" s="44"/>
      <c r="AO593" s="44"/>
      <c r="AP593" s="44"/>
      <c r="AQ593" s="44"/>
      <c r="AR593" s="44"/>
      <c r="AS593" s="44"/>
      <c r="AT593" s="44"/>
      <c r="AU593" s="44"/>
      <c r="AV593" s="44"/>
      <c r="AW593" s="44"/>
      <c r="AX593" s="44"/>
      <c r="AY593" s="44"/>
      <c r="AZ593" s="44"/>
      <c r="BA593" s="44"/>
      <c r="BB593" s="41"/>
      <c r="BH593" s="129">
        <f>+N593-O593</f>
        <v>0</v>
      </c>
    </row>
    <row r="594" spans="1:60" ht="26.25" customHeight="1" x14ac:dyDescent="0.25">
      <c r="A594" s="157"/>
      <c r="B594" s="158"/>
      <c r="C594" s="158"/>
      <c r="D594" s="16"/>
      <c r="E594" s="16"/>
      <c r="F594" s="16"/>
      <c r="G594" s="54"/>
      <c r="H594" s="17"/>
      <c r="I594" s="146"/>
      <c r="J594" s="18"/>
      <c r="K594" s="70" t="s">
        <v>1037</v>
      </c>
      <c r="L594" s="71">
        <v>130000000</v>
      </c>
      <c r="M594" s="18"/>
      <c r="N594" s="18"/>
      <c r="O594" s="43">
        <f t="shared" si="107"/>
        <v>0</v>
      </c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4"/>
      <c r="AM594" s="44"/>
      <c r="AN594" s="44"/>
      <c r="AO594" s="44"/>
      <c r="AP594" s="44"/>
      <c r="AQ594" s="44"/>
      <c r="AR594" s="44"/>
      <c r="AS594" s="44"/>
      <c r="AT594" s="44"/>
      <c r="AU594" s="44"/>
      <c r="AV594" s="44"/>
      <c r="AW594" s="44"/>
      <c r="AX594" s="44"/>
      <c r="AY594" s="44"/>
      <c r="AZ594" s="44"/>
      <c r="BA594" s="44"/>
      <c r="BB594" s="41"/>
    </row>
    <row r="595" spans="1:60" ht="33.75" customHeight="1" x14ac:dyDescent="0.25">
      <c r="A595" s="157" t="s">
        <v>43</v>
      </c>
      <c r="B595" s="158" t="s">
        <v>34</v>
      </c>
      <c r="C595" s="158" t="s">
        <v>34</v>
      </c>
      <c r="D595" s="16" t="s">
        <v>44</v>
      </c>
      <c r="E595" s="16" t="s">
        <v>213</v>
      </c>
      <c r="F595" s="294" t="s">
        <v>1313</v>
      </c>
      <c r="G595" s="54" t="s">
        <v>357</v>
      </c>
      <c r="H595" s="17" t="s">
        <v>358</v>
      </c>
      <c r="I595" s="146" t="s">
        <v>831</v>
      </c>
      <c r="J595" s="18"/>
      <c r="K595" s="70"/>
      <c r="L595" s="70"/>
      <c r="M595" s="18" t="s">
        <v>907</v>
      </c>
      <c r="N595" s="59">
        <v>50000000</v>
      </c>
      <c r="O595" s="43">
        <f t="shared" si="107"/>
        <v>50000000</v>
      </c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  <c r="AL595" s="44"/>
      <c r="AM595" s="44">
        <v>50000000</v>
      </c>
      <c r="AN595" s="44"/>
      <c r="AO595" s="44"/>
      <c r="AP595" s="44"/>
      <c r="AQ595" s="44"/>
      <c r="AR595" s="44"/>
      <c r="AS595" s="44"/>
      <c r="AT595" s="44"/>
      <c r="AU595" s="44"/>
      <c r="AV595" s="44"/>
      <c r="AW595" s="44"/>
      <c r="AX595" s="44"/>
      <c r="AY595" s="44"/>
      <c r="AZ595" s="44"/>
      <c r="BA595" s="44"/>
      <c r="BB595" s="41"/>
      <c r="BH595" s="129">
        <f>+N595-O595</f>
        <v>0</v>
      </c>
    </row>
    <row r="596" spans="1:60" ht="26.25" customHeight="1" x14ac:dyDescent="0.25">
      <c r="A596" s="157"/>
      <c r="B596" s="158"/>
      <c r="C596" s="158"/>
      <c r="D596" s="16"/>
      <c r="E596" s="16"/>
      <c r="F596" s="16"/>
      <c r="G596" s="54"/>
      <c r="H596" s="17"/>
      <c r="I596" s="146"/>
      <c r="J596" s="18"/>
      <c r="K596" s="70" t="s">
        <v>1037</v>
      </c>
      <c r="L596" s="71">
        <v>50000000</v>
      </c>
      <c r="M596" s="18"/>
      <c r="N596" s="18"/>
      <c r="O596" s="43">
        <f t="shared" si="107"/>
        <v>0</v>
      </c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  <c r="AL596" s="44"/>
      <c r="AM596" s="44"/>
      <c r="AN596" s="44"/>
      <c r="AO596" s="44"/>
      <c r="AP596" s="44"/>
      <c r="AQ596" s="44"/>
      <c r="AR596" s="44"/>
      <c r="AS596" s="44"/>
      <c r="AT596" s="44"/>
      <c r="AU596" s="44"/>
      <c r="AV596" s="44"/>
      <c r="AW596" s="44"/>
      <c r="AX596" s="44"/>
      <c r="AY596" s="44"/>
      <c r="AZ596" s="44"/>
      <c r="BA596" s="44"/>
      <c r="BB596" s="41"/>
    </row>
    <row r="597" spans="1:60" ht="45" customHeight="1" x14ac:dyDescent="0.25">
      <c r="A597" s="157" t="s">
        <v>43</v>
      </c>
      <c r="B597" s="158" t="s">
        <v>34</v>
      </c>
      <c r="C597" s="158" t="s">
        <v>34</v>
      </c>
      <c r="D597" s="16" t="s">
        <v>44</v>
      </c>
      <c r="E597" s="16" t="s">
        <v>213</v>
      </c>
      <c r="F597" s="294" t="s">
        <v>1314</v>
      </c>
      <c r="G597" s="54" t="s">
        <v>359</v>
      </c>
      <c r="H597" s="17" t="s">
        <v>360</v>
      </c>
      <c r="I597" s="146" t="s">
        <v>662</v>
      </c>
      <c r="J597" s="18" t="s">
        <v>559</v>
      </c>
      <c r="K597" s="67"/>
      <c r="L597" s="67"/>
      <c r="M597" s="18" t="s">
        <v>907</v>
      </c>
      <c r="N597" s="59">
        <v>99400000</v>
      </c>
      <c r="O597" s="43">
        <f t="shared" si="107"/>
        <v>99400000</v>
      </c>
      <c r="P597" s="44">
        <v>0</v>
      </c>
      <c r="Q597" s="44">
        <v>0</v>
      </c>
      <c r="R597" s="44"/>
      <c r="S597" s="44">
        <v>0</v>
      </c>
      <c r="T597" s="44">
        <v>0</v>
      </c>
      <c r="U597" s="44">
        <v>0</v>
      </c>
      <c r="V597" s="44">
        <v>0</v>
      </c>
      <c r="W597" s="44">
        <v>0</v>
      </c>
      <c r="X597" s="44">
        <v>0</v>
      </c>
      <c r="Y597" s="44"/>
      <c r="Z597" s="44">
        <v>0</v>
      </c>
      <c r="AA597" s="44"/>
      <c r="AB597" s="44">
        <v>0</v>
      </c>
      <c r="AC597" s="44">
        <v>0</v>
      </c>
      <c r="AD597" s="44">
        <v>0</v>
      </c>
      <c r="AE597" s="44"/>
      <c r="AF597" s="44">
        <v>0</v>
      </c>
      <c r="AG597" s="44">
        <v>0</v>
      </c>
      <c r="AH597" s="44">
        <v>0</v>
      </c>
      <c r="AI597" s="44">
        <v>0</v>
      </c>
      <c r="AJ597" s="44">
        <v>0</v>
      </c>
      <c r="AK597" s="44">
        <v>0</v>
      </c>
      <c r="AL597" s="44">
        <v>0</v>
      </c>
      <c r="AM597" s="44">
        <v>99400000</v>
      </c>
      <c r="AN597" s="44">
        <v>0</v>
      </c>
      <c r="AO597" s="44">
        <v>0</v>
      </c>
      <c r="AP597" s="44">
        <v>0</v>
      </c>
      <c r="AQ597" s="44">
        <v>0</v>
      </c>
      <c r="AR597" s="44">
        <v>0</v>
      </c>
      <c r="AS597" s="44">
        <v>0</v>
      </c>
      <c r="AT597" s="44">
        <v>0</v>
      </c>
      <c r="AU597" s="44">
        <v>0</v>
      </c>
      <c r="AV597" s="44"/>
      <c r="AW597" s="44"/>
      <c r="AX597" s="44">
        <v>0</v>
      </c>
      <c r="AY597" s="44"/>
      <c r="AZ597" s="44">
        <v>0</v>
      </c>
      <c r="BA597" s="44"/>
      <c r="BB597" s="41"/>
      <c r="BH597" s="129">
        <f>+N597-O597</f>
        <v>0</v>
      </c>
    </row>
    <row r="598" spans="1:60" ht="26.25" customHeight="1" x14ac:dyDescent="0.25">
      <c r="A598" s="157"/>
      <c r="B598" s="158"/>
      <c r="C598" s="158"/>
      <c r="D598" s="16"/>
      <c r="E598" s="16"/>
      <c r="F598" s="16"/>
      <c r="G598" s="54"/>
      <c r="H598" s="17"/>
      <c r="I598" s="146"/>
      <c r="J598" s="18"/>
      <c r="K598" s="70" t="s">
        <v>1037</v>
      </c>
      <c r="L598" s="71">
        <v>99400000</v>
      </c>
      <c r="M598" s="18"/>
      <c r="N598" s="18"/>
      <c r="O598" s="43">
        <f t="shared" si="107"/>
        <v>0</v>
      </c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  <c r="AI598" s="44"/>
      <c r="AJ598" s="44"/>
      <c r="AK598" s="44"/>
      <c r="AL598" s="44"/>
      <c r="AM598" s="44"/>
      <c r="AN598" s="44"/>
      <c r="AO598" s="44"/>
      <c r="AP598" s="44"/>
      <c r="AQ598" s="44"/>
      <c r="AR598" s="44"/>
      <c r="AS598" s="44"/>
      <c r="AT598" s="44"/>
      <c r="AU598" s="44"/>
      <c r="AV598" s="44"/>
      <c r="AW598" s="44"/>
      <c r="AX598" s="44"/>
      <c r="AY598" s="44"/>
      <c r="AZ598" s="44"/>
      <c r="BA598" s="44"/>
      <c r="BB598" s="41"/>
    </row>
    <row r="599" spans="1:60" ht="22.5" customHeight="1" x14ac:dyDescent="0.25">
      <c r="A599" s="157" t="s">
        <v>43</v>
      </c>
      <c r="B599" s="158" t="s">
        <v>34</v>
      </c>
      <c r="C599" s="158" t="s">
        <v>34</v>
      </c>
      <c r="D599" s="16" t="s">
        <v>44</v>
      </c>
      <c r="E599" s="16" t="s">
        <v>213</v>
      </c>
      <c r="F599" s="294" t="s">
        <v>1315</v>
      </c>
      <c r="G599" s="54" t="s">
        <v>361</v>
      </c>
      <c r="H599" s="17" t="s">
        <v>362</v>
      </c>
      <c r="I599" s="146" t="s">
        <v>832</v>
      </c>
      <c r="J599" s="18" t="s">
        <v>559</v>
      </c>
      <c r="K599" s="67"/>
      <c r="L599" s="70"/>
      <c r="M599" s="18" t="s">
        <v>907</v>
      </c>
      <c r="N599" s="59">
        <v>79672209.819999993</v>
      </c>
      <c r="O599" s="43">
        <f t="shared" si="107"/>
        <v>79672209.819999993</v>
      </c>
      <c r="P599" s="44">
        <v>0</v>
      </c>
      <c r="Q599" s="44">
        <v>0</v>
      </c>
      <c r="R599" s="44"/>
      <c r="S599" s="44">
        <v>0</v>
      </c>
      <c r="T599" s="44">
        <v>0</v>
      </c>
      <c r="U599" s="44">
        <v>0</v>
      </c>
      <c r="V599" s="44">
        <v>0</v>
      </c>
      <c r="W599" s="44">
        <v>0</v>
      </c>
      <c r="X599" s="44">
        <v>0</v>
      </c>
      <c r="Y599" s="44"/>
      <c r="Z599" s="44">
        <v>0</v>
      </c>
      <c r="AA599" s="44"/>
      <c r="AB599" s="44">
        <v>0</v>
      </c>
      <c r="AC599" s="44">
        <v>0</v>
      </c>
      <c r="AD599" s="44">
        <v>0</v>
      </c>
      <c r="AE599" s="44"/>
      <c r="AF599" s="44">
        <v>0</v>
      </c>
      <c r="AG599" s="44">
        <v>0</v>
      </c>
      <c r="AH599" s="44">
        <v>0</v>
      </c>
      <c r="AI599" s="44">
        <v>0</v>
      </c>
      <c r="AJ599" s="44">
        <v>0</v>
      </c>
      <c r="AK599" s="44">
        <v>0</v>
      </c>
      <c r="AL599" s="44">
        <v>0</v>
      </c>
      <c r="AM599" s="44">
        <v>79672209.819999993</v>
      </c>
      <c r="AN599" s="44">
        <v>0</v>
      </c>
      <c r="AO599" s="44">
        <v>0</v>
      </c>
      <c r="AP599" s="44">
        <v>0</v>
      </c>
      <c r="AQ599" s="44">
        <v>0</v>
      </c>
      <c r="AR599" s="44">
        <v>0</v>
      </c>
      <c r="AS599" s="44">
        <v>0</v>
      </c>
      <c r="AT599" s="44">
        <v>0</v>
      </c>
      <c r="AU599" s="44">
        <v>0</v>
      </c>
      <c r="AV599" s="44"/>
      <c r="AW599" s="44"/>
      <c r="AX599" s="44">
        <v>0</v>
      </c>
      <c r="AY599" s="44"/>
      <c r="AZ599" s="44">
        <v>0</v>
      </c>
      <c r="BA599" s="44"/>
      <c r="BB599" s="41"/>
      <c r="BH599" s="129">
        <f>+N599-O599</f>
        <v>0</v>
      </c>
    </row>
    <row r="600" spans="1:60" ht="26.25" customHeight="1" x14ac:dyDescent="0.25">
      <c r="A600" s="157"/>
      <c r="B600" s="158"/>
      <c r="C600" s="158"/>
      <c r="D600" s="16"/>
      <c r="E600" s="16"/>
      <c r="F600" s="16"/>
      <c r="G600" s="54"/>
      <c r="H600" s="17"/>
      <c r="I600" s="146"/>
      <c r="J600" s="18"/>
      <c r="K600" s="70" t="s">
        <v>1037</v>
      </c>
      <c r="L600" s="71">
        <v>79672209.819999993</v>
      </c>
      <c r="M600" s="18"/>
      <c r="N600" s="18"/>
      <c r="O600" s="43">
        <f t="shared" si="107"/>
        <v>0</v>
      </c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  <c r="AL600" s="44"/>
      <c r="AM600" s="44"/>
      <c r="AN600" s="44"/>
      <c r="AO600" s="44"/>
      <c r="AP600" s="44"/>
      <c r="AQ600" s="44"/>
      <c r="AR600" s="44"/>
      <c r="AS600" s="44"/>
      <c r="AT600" s="44"/>
      <c r="AU600" s="44"/>
      <c r="AV600" s="44"/>
      <c r="AW600" s="44"/>
      <c r="AX600" s="44"/>
      <c r="AY600" s="44"/>
      <c r="AZ600" s="44"/>
      <c r="BA600" s="44"/>
      <c r="BB600" s="41"/>
    </row>
    <row r="601" spans="1:60" ht="33.75" customHeight="1" x14ac:dyDescent="0.25">
      <c r="A601" s="157" t="s">
        <v>43</v>
      </c>
      <c r="B601" s="158" t="s">
        <v>34</v>
      </c>
      <c r="C601" s="158" t="s">
        <v>34</v>
      </c>
      <c r="D601" s="16" t="s">
        <v>44</v>
      </c>
      <c r="E601" s="16" t="s">
        <v>213</v>
      </c>
      <c r="F601" s="294" t="s">
        <v>1192</v>
      </c>
      <c r="G601" s="54" t="s">
        <v>363</v>
      </c>
      <c r="H601" s="17" t="s">
        <v>364</v>
      </c>
      <c r="I601" s="146" t="s">
        <v>865</v>
      </c>
      <c r="J601" s="18" t="s">
        <v>559</v>
      </c>
      <c r="K601" s="67"/>
      <c r="L601" s="67"/>
      <c r="M601" s="18" t="s">
        <v>907</v>
      </c>
      <c r="N601" s="59">
        <f>+L602+L603</f>
        <v>115102646.5</v>
      </c>
      <c r="O601" s="43">
        <f t="shared" si="107"/>
        <v>115102646.5</v>
      </c>
      <c r="P601" s="44">
        <v>0</v>
      </c>
      <c r="Q601" s="44">
        <v>0</v>
      </c>
      <c r="R601" s="44"/>
      <c r="S601" s="44">
        <v>0</v>
      </c>
      <c r="T601" s="44">
        <v>0</v>
      </c>
      <c r="U601" s="44">
        <v>0</v>
      </c>
      <c r="V601" s="44">
        <v>0</v>
      </c>
      <c r="W601" s="44">
        <v>0</v>
      </c>
      <c r="X601" s="44">
        <v>0</v>
      </c>
      <c r="Y601" s="44"/>
      <c r="Z601" s="44">
        <v>0</v>
      </c>
      <c r="AA601" s="44"/>
      <c r="AB601" s="44">
        <v>0</v>
      </c>
      <c r="AC601" s="44">
        <v>0</v>
      </c>
      <c r="AD601" s="44">
        <v>0</v>
      </c>
      <c r="AE601" s="44"/>
      <c r="AF601" s="44">
        <v>0</v>
      </c>
      <c r="AG601" s="44">
        <v>0</v>
      </c>
      <c r="AH601" s="44">
        <v>0</v>
      </c>
      <c r="AI601" s="44">
        <v>0</v>
      </c>
      <c r="AJ601" s="44">
        <v>0</v>
      </c>
      <c r="AK601" s="44">
        <v>0</v>
      </c>
      <c r="AL601" s="44">
        <v>0</v>
      </c>
      <c r="AM601" s="44">
        <v>115102646.5</v>
      </c>
      <c r="AN601" s="44">
        <v>0</v>
      </c>
      <c r="AO601" s="44">
        <v>0</v>
      </c>
      <c r="AP601" s="44">
        <v>0</v>
      </c>
      <c r="AQ601" s="44">
        <v>0</v>
      </c>
      <c r="AR601" s="44">
        <v>0</v>
      </c>
      <c r="AS601" s="44">
        <v>0</v>
      </c>
      <c r="AT601" s="44">
        <v>0</v>
      </c>
      <c r="AU601" s="44">
        <v>0</v>
      </c>
      <c r="AV601" s="44"/>
      <c r="AW601" s="44"/>
      <c r="AX601" s="44">
        <v>0</v>
      </c>
      <c r="AY601" s="44"/>
      <c r="AZ601" s="44">
        <v>0</v>
      </c>
      <c r="BA601" s="44"/>
      <c r="BB601" s="41"/>
      <c r="BH601" s="129">
        <f>+N601-O601</f>
        <v>0</v>
      </c>
    </row>
    <row r="602" spans="1:60" ht="13.5" customHeight="1" x14ac:dyDescent="0.25">
      <c r="A602" s="157"/>
      <c r="B602" s="158"/>
      <c r="C602" s="158"/>
      <c r="D602" s="16"/>
      <c r="E602" s="16"/>
      <c r="F602" s="16"/>
      <c r="G602" s="54"/>
      <c r="H602" s="17"/>
      <c r="I602" s="146"/>
      <c r="J602" s="18"/>
      <c r="K602" s="70" t="s">
        <v>959</v>
      </c>
      <c r="L602" s="71">
        <v>94133653.280000001</v>
      </c>
      <c r="M602" s="59"/>
      <c r="N602" s="59"/>
      <c r="O602" s="43">
        <f t="shared" si="107"/>
        <v>0</v>
      </c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  <c r="AL602" s="44"/>
      <c r="AM602" s="44"/>
      <c r="AN602" s="44"/>
      <c r="AO602" s="44"/>
      <c r="AP602" s="44"/>
      <c r="AQ602" s="44"/>
      <c r="AR602" s="44"/>
      <c r="AS602" s="44"/>
      <c r="AT602" s="44"/>
      <c r="AU602" s="44"/>
      <c r="AV602" s="44"/>
      <c r="AW602" s="44"/>
      <c r="AX602" s="44"/>
      <c r="AY602" s="44"/>
      <c r="AZ602" s="44"/>
      <c r="BA602" s="44"/>
      <c r="BB602" s="41"/>
    </row>
    <row r="603" spans="1:60" ht="26.25" customHeight="1" x14ac:dyDescent="0.25">
      <c r="A603" s="157"/>
      <c r="B603" s="158"/>
      <c r="C603" s="158"/>
      <c r="D603" s="16"/>
      <c r="E603" s="16"/>
      <c r="F603" s="16"/>
      <c r="G603" s="54"/>
      <c r="H603" s="17"/>
      <c r="I603" s="146"/>
      <c r="J603" s="18"/>
      <c r="K603" s="70" t="s">
        <v>1037</v>
      </c>
      <c r="L603" s="71">
        <v>20968993.219999999</v>
      </c>
      <c r="M603" s="18"/>
      <c r="N603" s="59"/>
      <c r="O603" s="43">
        <f t="shared" si="107"/>
        <v>0</v>
      </c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44"/>
      <c r="AB603" s="44"/>
      <c r="AC603" s="44"/>
      <c r="AD603" s="44"/>
      <c r="AE603" s="44"/>
      <c r="AF603" s="44"/>
      <c r="AG603" s="44"/>
      <c r="AH603" s="44"/>
      <c r="AI603" s="44"/>
      <c r="AJ603" s="44"/>
      <c r="AK603" s="44"/>
      <c r="AL603" s="44"/>
      <c r="AM603" s="44"/>
      <c r="AN603" s="44"/>
      <c r="AO603" s="44"/>
      <c r="AP603" s="44"/>
      <c r="AQ603" s="44"/>
      <c r="AR603" s="44"/>
      <c r="AS603" s="44"/>
      <c r="AT603" s="44"/>
      <c r="AU603" s="44"/>
      <c r="AV603" s="44"/>
      <c r="AW603" s="44"/>
      <c r="AX603" s="44"/>
      <c r="AY603" s="44"/>
      <c r="AZ603" s="44"/>
      <c r="BA603" s="44"/>
      <c r="BB603" s="41"/>
    </row>
    <row r="604" spans="1:60" ht="22.5" customHeight="1" x14ac:dyDescent="0.25">
      <c r="A604" s="157" t="s">
        <v>43</v>
      </c>
      <c r="B604" s="158" t="s">
        <v>34</v>
      </c>
      <c r="C604" s="158" t="s">
        <v>34</v>
      </c>
      <c r="D604" s="16" t="s">
        <v>44</v>
      </c>
      <c r="E604" s="16" t="s">
        <v>213</v>
      </c>
      <c r="F604" s="294" t="s">
        <v>1316</v>
      </c>
      <c r="G604" s="54" t="s">
        <v>363</v>
      </c>
      <c r="H604" s="17" t="s">
        <v>364</v>
      </c>
      <c r="I604" s="146" t="s">
        <v>833</v>
      </c>
      <c r="J604" s="18"/>
      <c r="K604" s="70"/>
      <c r="L604" s="70"/>
      <c r="M604" s="18" t="s">
        <v>907</v>
      </c>
      <c r="N604" s="59">
        <v>215000000</v>
      </c>
      <c r="O604" s="43">
        <f t="shared" si="107"/>
        <v>215000000</v>
      </c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  <c r="AI604" s="44"/>
      <c r="AJ604" s="44"/>
      <c r="AK604" s="44"/>
      <c r="AL604" s="44"/>
      <c r="AM604" s="44">
        <v>215000000</v>
      </c>
      <c r="AN604" s="44"/>
      <c r="AO604" s="44"/>
      <c r="AP604" s="44"/>
      <c r="AQ604" s="44"/>
      <c r="AR604" s="44"/>
      <c r="AS604" s="44"/>
      <c r="AT604" s="44"/>
      <c r="AU604" s="44"/>
      <c r="AV604" s="44"/>
      <c r="AW604" s="44"/>
      <c r="AX604" s="44"/>
      <c r="AY604" s="44"/>
      <c r="AZ604" s="44"/>
      <c r="BA604" s="44"/>
      <c r="BB604" s="41"/>
      <c r="BH604" s="129">
        <f>+N604-O604</f>
        <v>0</v>
      </c>
    </row>
    <row r="605" spans="1:60" ht="26.25" customHeight="1" x14ac:dyDescent="0.25">
      <c r="A605" s="157"/>
      <c r="B605" s="158"/>
      <c r="C605" s="158"/>
      <c r="D605" s="16"/>
      <c r="E605" s="16"/>
      <c r="F605" s="16"/>
      <c r="G605" s="54"/>
      <c r="H605" s="17"/>
      <c r="I605" s="146"/>
      <c r="J605" s="18"/>
      <c r="K605" s="70" t="s">
        <v>1037</v>
      </c>
      <c r="L605" s="71">
        <v>215000000</v>
      </c>
      <c r="M605" s="18"/>
      <c r="N605" s="18"/>
      <c r="O605" s="43">
        <f t="shared" si="107"/>
        <v>0</v>
      </c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4"/>
      <c r="AM605" s="44"/>
      <c r="AN605" s="44"/>
      <c r="AO605" s="44"/>
      <c r="AP605" s="44"/>
      <c r="AQ605" s="44"/>
      <c r="AR605" s="44"/>
      <c r="AS605" s="44"/>
      <c r="AT605" s="44"/>
      <c r="AU605" s="44"/>
      <c r="AV605" s="44"/>
      <c r="AW605" s="44"/>
      <c r="AX605" s="44"/>
      <c r="AY605" s="44"/>
      <c r="AZ605" s="44"/>
      <c r="BA605" s="44"/>
      <c r="BB605" s="41"/>
    </row>
    <row r="606" spans="1:60" ht="22.5" customHeight="1" x14ac:dyDescent="0.25">
      <c r="A606" s="157" t="s">
        <v>43</v>
      </c>
      <c r="B606" s="158" t="s">
        <v>34</v>
      </c>
      <c r="C606" s="158" t="s">
        <v>34</v>
      </c>
      <c r="D606" s="16" t="s">
        <v>44</v>
      </c>
      <c r="E606" s="16" t="s">
        <v>213</v>
      </c>
      <c r="F606" s="294" t="s">
        <v>1317</v>
      </c>
      <c r="G606" s="54" t="s">
        <v>363</v>
      </c>
      <c r="H606" s="17" t="s">
        <v>364</v>
      </c>
      <c r="I606" s="146" t="s">
        <v>834</v>
      </c>
      <c r="J606" s="18"/>
      <c r="K606" s="70"/>
      <c r="L606" s="70"/>
      <c r="M606" s="18" t="s">
        <v>907</v>
      </c>
      <c r="N606" s="59">
        <v>183070000</v>
      </c>
      <c r="O606" s="43">
        <f t="shared" si="107"/>
        <v>183070000</v>
      </c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  <c r="AA606" s="44"/>
      <c r="AB606" s="44"/>
      <c r="AC606" s="44"/>
      <c r="AD606" s="44"/>
      <c r="AE606" s="44"/>
      <c r="AF606" s="44"/>
      <c r="AG606" s="44"/>
      <c r="AH606" s="44"/>
      <c r="AI606" s="44"/>
      <c r="AJ606" s="44"/>
      <c r="AK606" s="44"/>
      <c r="AL606" s="44"/>
      <c r="AM606" s="44">
        <f>105070000+78000000</f>
        <v>183070000</v>
      </c>
      <c r="AN606" s="44"/>
      <c r="AO606" s="44"/>
      <c r="AP606" s="44"/>
      <c r="AQ606" s="44"/>
      <c r="AR606" s="44"/>
      <c r="AS606" s="44"/>
      <c r="AT606" s="44"/>
      <c r="AU606" s="44"/>
      <c r="AV606" s="44"/>
      <c r="AW606" s="44"/>
      <c r="AX606" s="44"/>
      <c r="AY606" s="44"/>
      <c r="AZ606" s="44"/>
      <c r="BA606" s="44"/>
      <c r="BB606" s="41"/>
      <c r="BH606" s="129">
        <f>+N606-O606</f>
        <v>0</v>
      </c>
    </row>
    <row r="607" spans="1:60" ht="26.25" customHeight="1" x14ac:dyDescent="0.25">
      <c r="A607" s="157"/>
      <c r="B607" s="158"/>
      <c r="C607" s="158"/>
      <c r="D607" s="16"/>
      <c r="E607" s="16"/>
      <c r="F607" s="16"/>
      <c r="G607" s="54"/>
      <c r="H607" s="17"/>
      <c r="I607" s="146"/>
      <c r="J607" s="18"/>
      <c r="K607" s="70" t="s">
        <v>1037</v>
      </c>
      <c r="L607" s="71">
        <v>183070000</v>
      </c>
      <c r="M607" s="18"/>
      <c r="N607" s="18"/>
      <c r="O607" s="43">
        <f t="shared" si="107"/>
        <v>0</v>
      </c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44"/>
      <c r="AB607" s="44"/>
      <c r="AC607" s="44"/>
      <c r="AD607" s="44"/>
      <c r="AE607" s="44"/>
      <c r="AF607" s="44"/>
      <c r="AG607" s="44"/>
      <c r="AH607" s="44"/>
      <c r="AI607" s="44"/>
      <c r="AJ607" s="44"/>
      <c r="AK607" s="44"/>
      <c r="AL607" s="44"/>
      <c r="AM607" s="44"/>
      <c r="AN607" s="44"/>
      <c r="AO607" s="44"/>
      <c r="AP607" s="44"/>
      <c r="AQ607" s="44"/>
      <c r="AR607" s="44"/>
      <c r="AS607" s="44"/>
      <c r="AT607" s="44"/>
      <c r="AU607" s="44"/>
      <c r="AV607" s="44"/>
      <c r="AW607" s="44"/>
      <c r="AX607" s="44"/>
      <c r="AY607" s="44"/>
      <c r="AZ607" s="44"/>
      <c r="BA607" s="44"/>
      <c r="BB607" s="41"/>
    </row>
    <row r="608" spans="1:60" ht="22.5" customHeight="1" x14ac:dyDescent="0.25">
      <c r="A608" s="157" t="s">
        <v>43</v>
      </c>
      <c r="B608" s="158" t="s">
        <v>34</v>
      </c>
      <c r="C608" s="158" t="s">
        <v>34</v>
      </c>
      <c r="D608" s="16" t="s">
        <v>44</v>
      </c>
      <c r="E608" s="16" t="s">
        <v>213</v>
      </c>
      <c r="F608" s="294" t="s">
        <v>1318</v>
      </c>
      <c r="G608" s="54" t="s">
        <v>363</v>
      </c>
      <c r="H608" s="17" t="s">
        <v>364</v>
      </c>
      <c r="I608" s="146" t="s">
        <v>835</v>
      </c>
      <c r="J608" s="18"/>
      <c r="K608" s="70"/>
      <c r="L608" s="70"/>
      <c r="M608" s="18" t="s">
        <v>907</v>
      </c>
      <c r="N608" s="59">
        <v>100000000</v>
      </c>
      <c r="O608" s="43">
        <f t="shared" si="107"/>
        <v>100000000</v>
      </c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  <c r="AI608" s="44"/>
      <c r="AJ608" s="44"/>
      <c r="AK608" s="44"/>
      <c r="AL608" s="44"/>
      <c r="AM608" s="44">
        <v>100000000</v>
      </c>
      <c r="AN608" s="44"/>
      <c r="AO608" s="44"/>
      <c r="AP608" s="44"/>
      <c r="AQ608" s="44"/>
      <c r="AR608" s="44"/>
      <c r="AS608" s="44"/>
      <c r="AT608" s="44"/>
      <c r="AU608" s="44"/>
      <c r="AV608" s="44"/>
      <c r="AW608" s="44"/>
      <c r="AX608" s="44"/>
      <c r="AY608" s="44"/>
      <c r="AZ608" s="44"/>
      <c r="BA608" s="44"/>
      <c r="BB608" s="41"/>
      <c r="BH608" s="129">
        <f>+N608-O608</f>
        <v>0</v>
      </c>
    </row>
    <row r="609" spans="1:60" ht="26.25" customHeight="1" x14ac:dyDescent="0.25">
      <c r="A609" s="157"/>
      <c r="B609" s="158"/>
      <c r="C609" s="158"/>
      <c r="D609" s="16"/>
      <c r="E609" s="16"/>
      <c r="F609" s="16"/>
      <c r="G609" s="54"/>
      <c r="H609" s="17"/>
      <c r="I609" s="146"/>
      <c r="J609" s="18"/>
      <c r="K609" s="70" t="s">
        <v>1037</v>
      </c>
      <c r="L609" s="71">
        <v>100000000</v>
      </c>
      <c r="M609" s="18"/>
      <c r="N609" s="18"/>
      <c r="O609" s="43">
        <f t="shared" si="107"/>
        <v>0</v>
      </c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  <c r="AA609" s="44"/>
      <c r="AB609" s="44"/>
      <c r="AC609" s="44"/>
      <c r="AD609" s="44"/>
      <c r="AE609" s="44"/>
      <c r="AF609" s="44"/>
      <c r="AG609" s="44"/>
      <c r="AH609" s="44"/>
      <c r="AI609" s="44"/>
      <c r="AJ609" s="44"/>
      <c r="AK609" s="44"/>
      <c r="AL609" s="44"/>
      <c r="AM609" s="44"/>
      <c r="AN609" s="44"/>
      <c r="AO609" s="44"/>
      <c r="AP609" s="44"/>
      <c r="AQ609" s="44"/>
      <c r="AR609" s="44"/>
      <c r="AS609" s="44"/>
      <c r="AT609" s="44"/>
      <c r="AU609" s="44"/>
      <c r="AV609" s="44"/>
      <c r="AW609" s="44"/>
      <c r="AX609" s="44"/>
      <c r="AY609" s="44"/>
      <c r="AZ609" s="44"/>
      <c r="BA609" s="44"/>
      <c r="BB609" s="41"/>
    </row>
    <row r="610" spans="1:60" ht="33.75" customHeight="1" x14ac:dyDescent="0.25">
      <c r="A610" s="157" t="s">
        <v>43</v>
      </c>
      <c r="B610" s="158" t="s">
        <v>34</v>
      </c>
      <c r="C610" s="158" t="s">
        <v>34</v>
      </c>
      <c r="D610" s="16" t="s">
        <v>44</v>
      </c>
      <c r="E610" s="16" t="s">
        <v>213</v>
      </c>
      <c r="F610" s="294" t="s">
        <v>1319</v>
      </c>
      <c r="G610" s="54" t="s">
        <v>365</v>
      </c>
      <c r="H610" s="17" t="s">
        <v>366</v>
      </c>
      <c r="I610" s="146" t="s">
        <v>836</v>
      </c>
      <c r="J610" s="18" t="s">
        <v>559</v>
      </c>
      <c r="K610" s="70"/>
      <c r="L610" s="70"/>
      <c r="M610" s="18" t="s">
        <v>907</v>
      </c>
      <c r="N610" s="59">
        <v>180000000</v>
      </c>
      <c r="O610" s="43">
        <f t="shared" si="107"/>
        <v>180000000</v>
      </c>
      <c r="P610" s="44">
        <v>0</v>
      </c>
      <c r="Q610" s="44">
        <v>0</v>
      </c>
      <c r="R610" s="44"/>
      <c r="S610" s="44">
        <v>0</v>
      </c>
      <c r="T610" s="44">
        <v>0</v>
      </c>
      <c r="U610" s="44">
        <v>0</v>
      </c>
      <c r="V610" s="44">
        <v>0</v>
      </c>
      <c r="W610" s="44">
        <v>0</v>
      </c>
      <c r="X610" s="44">
        <v>0</v>
      </c>
      <c r="Y610" s="44"/>
      <c r="Z610" s="44">
        <v>0</v>
      </c>
      <c r="AA610" s="44"/>
      <c r="AB610" s="44">
        <v>0</v>
      </c>
      <c r="AC610" s="44">
        <v>0</v>
      </c>
      <c r="AD610" s="44">
        <v>0</v>
      </c>
      <c r="AE610" s="44"/>
      <c r="AF610" s="44">
        <v>0</v>
      </c>
      <c r="AG610" s="44">
        <v>0</v>
      </c>
      <c r="AH610" s="44">
        <v>0</v>
      </c>
      <c r="AI610" s="44">
        <v>0</v>
      </c>
      <c r="AJ610" s="44">
        <v>0</v>
      </c>
      <c r="AK610" s="44">
        <v>0</v>
      </c>
      <c r="AL610" s="44">
        <v>0</v>
      </c>
      <c r="AM610" s="44">
        <v>180000000</v>
      </c>
      <c r="AN610" s="44">
        <v>0</v>
      </c>
      <c r="AO610" s="44">
        <v>0</v>
      </c>
      <c r="AP610" s="44">
        <v>0</v>
      </c>
      <c r="AQ610" s="44">
        <v>0</v>
      </c>
      <c r="AR610" s="44">
        <v>0</v>
      </c>
      <c r="AS610" s="44">
        <v>0</v>
      </c>
      <c r="AT610" s="44">
        <v>0</v>
      </c>
      <c r="AU610" s="44">
        <v>0</v>
      </c>
      <c r="AV610" s="44"/>
      <c r="AW610" s="44"/>
      <c r="AX610" s="44">
        <v>0</v>
      </c>
      <c r="AY610" s="44"/>
      <c r="AZ610" s="44">
        <v>0</v>
      </c>
      <c r="BA610" s="44"/>
      <c r="BB610" s="41"/>
      <c r="BH610" s="129">
        <f>+N610-O610</f>
        <v>0</v>
      </c>
    </row>
    <row r="611" spans="1:60" ht="26.25" customHeight="1" x14ac:dyDescent="0.25">
      <c r="A611" s="157"/>
      <c r="B611" s="158"/>
      <c r="C611" s="158"/>
      <c r="D611" s="16"/>
      <c r="E611" s="16"/>
      <c r="F611" s="16"/>
      <c r="G611" s="54"/>
      <c r="H611" s="17"/>
      <c r="I611" s="146"/>
      <c r="J611" s="18"/>
      <c r="K611" s="70" t="s">
        <v>1037</v>
      </c>
      <c r="L611" s="71">
        <v>180000000</v>
      </c>
      <c r="M611" s="18"/>
      <c r="N611" s="18"/>
      <c r="O611" s="43">
        <f t="shared" si="107"/>
        <v>0</v>
      </c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44"/>
      <c r="AC611" s="44"/>
      <c r="AD611" s="44"/>
      <c r="AE611" s="44"/>
      <c r="AF611" s="44"/>
      <c r="AG611" s="44"/>
      <c r="AH611" s="44"/>
      <c r="AI611" s="44"/>
      <c r="AJ611" s="44"/>
      <c r="AK611" s="44"/>
      <c r="AL611" s="44"/>
      <c r="AM611" s="44"/>
      <c r="AN611" s="44"/>
      <c r="AO611" s="44"/>
      <c r="AP611" s="44"/>
      <c r="AQ611" s="44"/>
      <c r="AR611" s="44"/>
      <c r="AS611" s="44"/>
      <c r="AT611" s="44"/>
      <c r="AU611" s="44"/>
      <c r="AV611" s="44"/>
      <c r="AW611" s="44"/>
      <c r="AX611" s="44"/>
      <c r="AY611" s="44"/>
      <c r="AZ611" s="44"/>
      <c r="BA611" s="44"/>
      <c r="BB611" s="41"/>
    </row>
    <row r="612" spans="1:60" ht="33.75" customHeight="1" x14ac:dyDescent="0.25">
      <c r="A612" s="157" t="s">
        <v>43</v>
      </c>
      <c r="B612" s="158" t="s">
        <v>34</v>
      </c>
      <c r="C612" s="158" t="s">
        <v>34</v>
      </c>
      <c r="D612" s="16" t="s">
        <v>44</v>
      </c>
      <c r="E612" s="16" t="s">
        <v>213</v>
      </c>
      <c r="F612" s="294" t="s">
        <v>1320</v>
      </c>
      <c r="G612" s="54" t="s">
        <v>365</v>
      </c>
      <c r="H612" s="17" t="s">
        <v>366</v>
      </c>
      <c r="I612" s="146" t="s">
        <v>837</v>
      </c>
      <c r="J612" s="18"/>
      <c r="K612" s="70"/>
      <c r="L612" s="70"/>
      <c r="M612" s="18" t="s">
        <v>907</v>
      </c>
      <c r="N612" s="59">
        <v>100000000</v>
      </c>
      <c r="O612" s="43">
        <f t="shared" si="107"/>
        <v>100000000</v>
      </c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4"/>
      <c r="AM612" s="44">
        <v>100000000</v>
      </c>
      <c r="AN612" s="44"/>
      <c r="AO612" s="44"/>
      <c r="AP612" s="44"/>
      <c r="AQ612" s="44"/>
      <c r="AR612" s="44"/>
      <c r="AS612" s="44"/>
      <c r="AT612" s="44"/>
      <c r="AU612" s="44"/>
      <c r="AV612" s="44"/>
      <c r="AW612" s="44"/>
      <c r="AX612" s="44"/>
      <c r="AY612" s="44"/>
      <c r="AZ612" s="44"/>
      <c r="BA612" s="44"/>
      <c r="BB612" s="41"/>
      <c r="BH612" s="129">
        <f>+N612-O612</f>
        <v>0</v>
      </c>
    </row>
    <row r="613" spans="1:60" ht="26.25" customHeight="1" x14ac:dyDescent="0.25">
      <c r="A613" s="157"/>
      <c r="B613" s="158"/>
      <c r="C613" s="158"/>
      <c r="D613" s="16"/>
      <c r="E613" s="16"/>
      <c r="F613" s="16"/>
      <c r="G613" s="54"/>
      <c r="H613" s="17"/>
      <c r="I613" s="146"/>
      <c r="J613" s="18"/>
      <c r="K613" s="70" t="s">
        <v>1037</v>
      </c>
      <c r="L613" s="71">
        <v>100000000</v>
      </c>
      <c r="M613" s="18"/>
      <c r="N613" s="18"/>
      <c r="O613" s="43">
        <f t="shared" si="107"/>
        <v>0</v>
      </c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  <c r="AA613" s="44"/>
      <c r="AB613" s="44"/>
      <c r="AC613" s="44"/>
      <c r="AD613" s="44"/>
      <c r="AE613" s="44"/>
      <c r="AF613" s="44"/>
      <c r="AG613" s="44"/>
      <c r="AH613" s="44"/>
      <c r="AI613" s="44"/>
      <c r="AJ613" s="44"/>
      <c r="AK613" s="44"/>
      <c r="AL613" s="44"/>
      <c r="AM613" s="44"/>
      <c r="AN613" s="44"/>
      <c r="AO613" s="44"/>
      <c r="AP613" s="44"/>
      <c r="AQ613" s="44"/>
      <c r="AR613" s="44"/>
      <c r="AS613" s="44"/>
      <c r="AT613" s="44"/>
      <c r="AU613" s="44"/>
      <c r="AV613" s="44"/>
      <c r="AW613" s="44"/>
      <c r="AX613" s="44"/>
      <c r="AY613" s="44"/>
      <c r="AZ613" s="44"/>
      <c r="BA613" s="44"/>
      <c r="BB613" s="41"/>
    </row>
    <row r="614" spans="1:60" ht="22.5" customHeight="1" x14ac:dyDescent="0.25">
      <c r="A614" s="157" t="s">
        <v>43</v>
      </c>
      <c r="B614" s="158" t="s">
        <v>34</v>
      </c>
      <c r="C614" s="158" t="s">
        <v>34</v>
      </c>
      <c r="D614" s="16" t="s">
        <v>44</v>
      </c>
      <c r="E614" s="16" t="s">
        <v>213</v>
      </c>
      <c r="F614" s="294" t="s">
        <v>1199</v>
      </c>
      <c r="G614" s="54" t="s">
        <v>365</v>
      </c>
      <c r="H614" s="17" t="s">
        <v>366</v>
      </c>
      <c r="I614" s="146" t="s">
        <v>838</v>
      </c>
      <c r="J614" s="18"/>
      <c r="K614" s="70"/>
      <c r="L614" s="70"/>
      <c r="M614" s="18" t="s">
        <v>907</v>
      </c>
      <c r="N614" s="59">
        <v>120000000</v>
      </c>
      <c r="O614" s="43">
        <f t="shared" si="107"/>
        <v>120000000</v>
      </c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  <c r="AI614" s="44"/>
      <c r="AJ614" s="44"/>
      <c r="AK614" s="44"/>
      <c r="AL614" s="44"/>
      <c r="AM614" s="44">
        <v>120000000</v>
      </c>
      <c r="AN614" s="44"/>
      <c r="AO614" s="44"/>
      <c r="AP614" s="44"/>
      <c r="AQ614" s="44"/>
      <c r="AR614" s="44"/>
      <c r="AS614" s="44"/>
      <c r="AT614" s="44"/>
      <c r="AU614" s="44"/>
      <c r="AV614" s="44"/>
      <c r="AW614" s="44"/>
      <c r="AX614" s="44"/>
      <c r="AY614" s="44"/>
      <c r="AZ614" s="44"/>
      <c r="BA614" s="44"/>
      <c r="BB614" s="41"/>
      <c r="BH614" s="129">
        <f>+N614-O614</f>
        <v>0</v>
      </c>
    </row>
    <row r="615" spans="1:60" ht="26.25" customHeight="1" x14ac:dyDescent="0.25">
      <c r="A615" s="157"/>
      <c r="B615" s="158"/>
      <c r="C615" s="158"/>
      <c r="D615" s="16"/>
      <c r="E615" s="16"/>
      <c r="F615" s="16"/>
      <c r="G615" s="54"/>
      <c r="H615" s="17"/>
      <c r="I615" s="146"/>
      <c r="J615" s="18"/>
      <c r="K615" s="70" t="s">
        <v>1037</v>
      </c>
      <c r="L615" s="71">
        <v>120000000</v>
      </c>
      <c r="M615" s="18"/>
      <c r="N615" s="18"/>
      <c r="O615" s="43">
        <f t="shared" si="107"/>
        <v>0</v>
      </c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  <c r="AA615" s="44"/>
      <c r="AB615" s="44"/>
      <c r="AC615" s="44"/>
      <c r="AD615" s="44"/>
      <c r="AE615" s="44"/>
      <c r="AF615" s="44"/>
      <c r="AG615" s="44"/>
      <c r="AH615" s="44"/>
      <c r="AI615" s="44"/>
      <c r="AJ615" s="44"/>
      <c r="AK615" s="44"/>
      <c r="AL615" s="44"/>
      <c r="AM615" s="44"/>
      <c r="AN615" s="44"/>
      <c r="AO615" s="44"/>
      <c r="AP615" s="44"/>
      <c r="AQ615" s="44"/>
      <c r="AR615" s="44"/>
      <c r="AS615" s="44"/>
      <c r="AT615" s="44"/>
      <c r="AU615" s="44"/>
      <c r="AV615" s="44"/>
      <c r="AW615" s="44"/>
      <c r="AX615" s="44"/>
      <c r="AY615" s="44"/>
      <c r="AZ615" s="44"/>
      <c r="BA615" s="44"/>
      <c r="BB615" s="41"/>
    </row>
    <row r="616" spans="1:60" ht="56.25" customHeight="1" x14ac:dyDescent="0.25">
      <c r="A616" s="157" t="s">
        <v>43</v>
      </c>
      <c r="B616" s="158" t="s">
        <v>34</v>
      </c>
      <c r="C616" s="158" t="s">
        <v>34</v>
      </c>
      <c r="D616" s="16" t="s">
        <v>44</v>
      </c>
      <c r="E616" s="16" t="s">
        <v>213</v>
      </c>
      <c r="F616" s="294" t="s">
        <v>1321</v>
      </c>
      <c r="G616" s="54" t="s">
        <v>367</v>
      </c>
      <c r="H616" s="17" t="s">
        <v>368</v>
      </c>
      <c r="I616" s="146" t="s">
        <v>663</v>
      </c>
      <c r="J616" s="18" t="s">
        <v>559</v>
      </c>
      <c r="K616" s="70"/>
      <c r="L616" s="70"/>
      <c r="M616" s="18" t="s">
        <v>907</v>
      </c>
      <c r="N616" s="59">
        <v>845070000</v>
      </c>
      <c r="O616" s="43">
        <f t="shared" si="107"/>
        <v>845070000</v>
      </c>
      <c r="P616" s="44">
        <v>0</v>
      </c>
      <c r="Q616" s="44">
        <v>0</v>
      </c>
      <c r="R616" s="44"/>
      <c r="S616" s="44">
        <v>0</v>
      </c>
      <c r="T616" s="44">
        <v>0</v>
      </c>
      <c r="U616" s="44">
        <v>0</v>
      </c>
      <c r="V616" s="44">
        <v>0</v>
      </c>
      <c r="W616" s="44">
        <v>0</v>
      </c>
      <c r="X616" s="44">
        <v>0</v>
      </c>
      <c r="Y616" s="44"/>
      <c r="Z616" s="44">
        <v>0</v>
      </c>
      <c r="AA616" s="44"/>
      <c r="AB616" s="44">
        <v>0</v>
      </c>
      <c r="AC616" s="44">
        <v>0</v>
      </c>
      <c r="AD616" s="44">
        <v>0</v>
      </c>
      <c r="AE616" s="44"/>
      <c r="AF616" s="44">
        <v>0</v>
      </c>
      <c r="AG616" s="44">
        <v>0</v>
      </c>
      <c r="AH616" s="44">
        <v>0</v>
      </c>
      <c r="AI616" s="44">
        <v>0</v>
      </c>
      <c r="AJ616" s="44">
        <v>0</v>
      </c>
      <c r="AK616" s="44">
        <v>0</v>
      </c>
      <c r="AL616" s="44">
        <v>0</v>
      </c>
      <c r="AM616" s="44">
        <v>845070000</v>
      </c>
      <c r="AN616" s="44">
        <v>0</v>
      </c>
      <c r="AO616" s="44">
        <v>0</v>
      </c>
      <c r="AP616" s="44">
        <v>0</v>
      </c>
      <c r="AQ616" s="44">
        <v>0</v>
      </c>
      <c r="AR616" s="44">
        <v>0</v>
      </c>
      <c r="AS616" s="44">
        <v>0</v>
      </c>
      <c r="AT616" s="44">
        <v>0</v>
      </c>
      <c r="AU616" s="44">
        <v>0</v>
      </c>
      <c r="AV616" s="44"/>
      <c r="AW616" s="44"/>
      <c r="AX616" s="44">
        <v>0</v>
      </c>
      <c r="AY616" s="44"/>
      <c r="AZ616" s="44">
        <v>0</v>
      </c>
      <c r="BA616" s="44"/>
      <c r="BB616" s="44"/>
      <c r="BC616" s="10"/>
      <c r="BD616" s="10"/>
      <c r="BE616" s="10"/>
      <c r="BH616" s="129">
        <f>+N616-O616</f>
        <v>0</v>
      </c>
    </row>
    <row r="617" spans="1:60" ht="38.25" customHeight="1" x14ac:dyDescent="0.25">
      <c r="A617" s="157"/>
      <c r="B617" s="158"/>
      <c r="C617" s="158"/>
      <c r="D617" s="16"/>
      <c r="E617" s="16"/>
      <c r="F617" s="16"/>
      <c r="G617" s="54"/>
      <c r="H617" s="17"/>
      <c r="I617" s="146"/>
      <c r="J617" s="18"/>
      <c r="K617" s="70" t="s">
        <v>1036</v>
      </c>
      <c r="L617" s="72">
        <v>548522017.61000001</v>
      </c>
      <c r="M617" s="18"/>
      <c r="N617" s="59"/>
      <c r="O617" s="43">
        <f t="shared" si="107"/>
        <v>0</v>
      </c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  <c r="AA617" s="44"/>
      <c r="AB617" s="44"/>
      <c r="AC617" s="44"/>
      <c r="AD617" s="44"/>
      <c r="AE617" s="44"/>
      <c r="AF617" s="44"/>
      <c r="AG617" s="44"/>
      <c r="AH617" s="44"/>
      <c r="AI617" s="44"/>
      <c r="AJ617" s="44"/>
      <c r="AK617" s="44"/>
      <c r="AL617" s="44"/>
      <c r="AM617" s="44"/>
      <c r="AN617" s="44"/>
      <c r="AO617" s="44"/>
      <c r="AP617" s="44"/>
      <c r="AQ617" s="44"/>
      <c r="AR617" s="44"/>
      <c r="AS617" s="44"/>
      <c r="AT617" s="44"/>
      <c r="AU617" s="44"/>
      <c r="AV617" s="44"/>
      <c r="AW617" s="44"/>
      <c r="AX617" s="44"/>
      <c r="AY617" s="44"/>
      <c r="AZ617" s="44"/>
      <c r="BA617" s="44"/>
      <c r="BB617" s="44"/>
      <c r="BC617" s="10"/>
      <c r="BD617" s="10"/>
      <c r="BE617" s="10"/>
    </row>
    <row r="618" spans="1:60" ht="26.25" customHeight="1" x14ac:dyDescent="0.25">
      <c r="A618" s="157"/>
      <c r="B618" s="158"/>
      <c r="C618" s="158"/>
      <c r="D618" s="16"/>
      <c r="E618" s="16"/>
      <c r="F618" s="16"/>
      <c r="G618" s="54"/>
      <c r="H618" s="17"/>
      <c r="I618" s="146"/>
      <c r="J618" s="18"/>
      <c r="K618" s="70" t="s">
        <v>1037</v>
      </c>
      <c r="L618" s="71">
        <v>296547982.38999999</v>
      </c>
      <c r="M618" s="18"/>
      <c r="N618" s="18"/>
      <c r="O618" s="43">
        <f t="shared" si="107"/>
        <v>0</v>
      </c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  <c r="AA618" s="44"/>
      <c r="AB618" s="44"/>
      <c r="AC618" s="44"/>
      <c r="AD618" s="44"/>
      <c r="AE618" s="44"/>
      <c r="AF618" s="44"/>
      <c r="AG618" s="44"/>
      <c r="AH618" s="44"/>
      <c r="AI618" s="44"/>
      <c r="AJ618" s="44"/>
      <c r="AK618" s="44"/>
      <c r="AL618" s="44"/>
      <c r="AM618" s="44"/>
      <c r="AN618" s="44"/>
      <c r="AO618" s="44"/>
      <c r="AP618" s="44"/>
      <c r="AQ618" s="44"/>
      <c r="AR618" s="44"/>
      <c r="AS618" s="44"/>
      <c r="AT618" s="44"/>
      <c r="AU618" s="44"/>
      <c r="AV618" s="44"/>
      <c r="AW618" s="44"/>
      <c r="AX618" s="44"/>
      <c r="AY618" s="44"/>
      <c r="AZ618" s="44"/>
      <c r="BA618" s="44"/>
      <c r="BB618" s="44"/>
      <c r="BC618" s="10"/>
      <c r="BD618" s="10"/>
      <c r="BE618" s="10"/>
    </row>
    <row r="619" spans="1:60" ht="22.5" customHeight="1" x14ac:dyDescent="0.25">
      <c r="A619" s="157" t="s">
        <v>43</v>
      </c>
      <c r="B619" s="158" t="s">
        <v>34</v>
      </c>
      <c r="C619" s="158" t="s">
        <v>34</v>
      </c>
      <c r="D619" s="16" t="s">
        <v>44</v>
      </c>
      <c r="E619" s="16" t="s">
        <v>213</v>
      </c>
      <c r="F619" s="294" t="s">
        <v>1322</v>
      </c>
      <c r="G619" s="54" t="s">
        <v>367</v>
      </c>
      <c r="H619" s="17" t="s">
        <v>368</v>
      </c>
      <c r="I619" s="146" t="s">
        <v>1132</v>
      </c>
      <c r="J619" s="18"/>
      <c r="K619" s="70"/>
      <c r="L619" s="70"/>
      <c r="M619" s="18" t="s">
        <v>907</v>
      </c>
      <c r="N619" s="59">
        <v>356918596.33000004</v>
      </c>
      <c r="O619" s="43">
        <f t="shared" ref="O619:O620" si="108">+SUM(P619:BA619)</f>
        <v>356918596.33000004</v>
      </c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  <c r="AA619" s="44"/>
      <c r="AB619" s="44"/>
      <c r="AC619" s="44"/>
      <c r="AD619" s="44"/>
      <c r="AE619" s="44"/>
      <c r="AF619" s="44"/>
      <c r="AG619" s="44"/>
      <c r="AH619" s="44"/>
      <c r="AI619" s="44"/>
      <c r="AJ619" s="44"/>
      <c r="AK619" s="44"/>
      <c r="AL619" s="44"/>
      <c r="AM619" s="44">
        <v>356918596.33000004</v>
      </c>
      <c r="AN619" s="44"/>
      <c r="AO619" s="44"/>
      <c r="AP619" s="44"/>
      <c r="AQ619" s="44"/>
      <c r="AR619" s="44"/>
      <c r="AS619" s="44"/>
      <c r="AT619" s="44"/>
      <c r="AU619" s="44"/>
      <c r="AV619" s="44"/>
      <c r="AW619" s="44"/>
      <c r="AX619" s="44"/>
      <c r="AY619" s="44"/>
      <c r="AZ619" s="44"/>
      <c r="BA619" s="44"/>
      <c r="BB619" s="41"/>
      <c r="BH619" s="129">
        <f>+N619-O619</f>
        <v>0</v>
      </c>
    </row>
    <row r="620" spans="1:60" ht="26.25" customHeight="1" x14ac:dyDescent="0.25">
      <c r="A620" s="157"/>
      <c r="B620" s="158"/>
      <c r="C620" s="158"/>
      <c r="D620" s="16"/>
      <c r="E620" s="16"/>
      <c r="F620" s="16"/>
      <c r="G620" s="54"/>
      <c r="H620" s="17"/>
      <c r="I620" s="146"/>
      <c r="J620" s="18"/>
      <c r="K620" s="70" t="s">
        <v>1037</v>
      </c>
      <c r="L620" s="71">
        <v>356918596.33000004</v>
      </c>
      <c r="M620" s="18"/>
      <c r="N620" s="18"/>
      <c r="O620" s="43">
        <f t="shared" si="108"/>
        <v>0</v>
      </c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  <c r="AA620" s="44"/>
      <c r="AB620" s="44"/>
      <c r="AC620" s="44"/>
      <c r="AD620" s="44"/>
      <c r="AE620" s="44"/>
      <c r="AF620" s="44"/>
      <c r="AG620" s="44"/>
      <c r="AH620" s="44"/>
      <c r="AI620" s="44"/>
      <c r="AJ620" s="44"/>
      <c r="AK620" s="44"/>
      <c r="AL620" s="44"/>
      <c r="AM620" s="44"/>
      <c r="AN620" s="44"/>
      <c r="AO620" s="44"/>
      <c r="AP620" s="44"/>
      <c r="AQ620" s="44"/>
      <c r="AR620" s="44"/>
      <c r="AS620" s="44"/>
      <c r="AT620" s="44"/>
      <c r="AU620" s="44"/>
      <c r="AV620" s="44"/>
      <c r="AW620" s="44"/>
      <c r="AX620" s="44"/>
      <c r="AY620" s="44"/>
      <c r="AZ620" s="44"/>
      <c r="BA620" s="44"/>
      <c r="BB620" s="41"/>
    </row>
    <row r="621" spans="1:60" ht="13.5" customHeight="1" x14ac:dyDescent="0.25">
      <c r="A621" s="157" t="s">
        <v>43</v>
      </c>
      <c r="B621" s="158" t="s">
        <v>34</v>
      </c>
      <c r="C621" s="158" t="s">
        <v>34</v>
      </c>
      <c r="D621" s="16" t="s">
        <v>44</v>
      </c>
      <c r="E621" s="16" t="s">
        <v>215</v>
      </c>
      <c r="F621" s="16"/>
      <c r="G621" s="173"/>
      <c r="H621" s="18"/>
      <c r="I621" s="18" t="s">
        <v>369</v>
      </c>
      <c r="J621" s="18"/>
      <c r="K621" s="67"/>
      <c r="L621" s="189"/>
      <c r="M621" s="18"/>
      <c r="N621" s="18"/>
      <c r="O621" s="43">
        <f t="shared" si="107"/>
        <v>268816173.89999998</v>
      </c>
      <c r="P621" s="43">
        <f>+P622</f>
        <v>0</v>
      </c>
      <c r="Q621" s="43">
        <f t="shared" ref="Q621:BB621" si="109">+Q622</f>
        <v>0</v>
      </c>
      <c r="R621" s="43">
        <f t="shared" si="109"/>
        <v>0</v>
      </c>
      <c r="S621" s="43">
        <f t="shared" si="109"/>
        <v>0</v>
      </c>
      <c r="T621" s="43">
        <f t="shared" si="109"/>
        <v>0</v>
      </c>
      <c r="U621" s="43">
        <f t="shared" si="109"/>
        <v>0</v>
      </c>
      <c r="V621" s="43">
        <f t="shared" si="109"/>
        <v>0</v>
      </c>
      <c r="W621" s="43">
        <f t="shared" si="109"/>
        <v>0</v>
      </c>
      <c r="X621" s="43">
        <f t="shared" si="109"/>
        <v>0</v>
      </c>
      <c r="Y621" s="43">
        <f t="shared" si="109"/>
        <v>0</v>
      </c>
      <c r="Z621" s="43">
        <f t="shared" si="109"/>
        <v>0</v>
      </c>
      <c r="AA621" s="43">
        <f t="shared" si="109"/>
        <v>0</v>
      </c>
      <c r="AB621" s="43">
        <f t="shared" si="109"/>
        <v>0</v>
      </c>
      <c r="AC621" s="43">
        <f t="shared" si="109"/>
        <v>0</v>
      </c>
      <c r="AD621" s="43">
        <f t="shared" si="109"/>
        <v>0</v>
      </c>
      <c r="AE621" s="43">
        <f t="shared" si="109"/>
        <v>0</v>
      </c>
      <c r="AF621" s="43">
        <f t="shared" si="109"/>
        <v>0</v>
      </c>
      <c r="AG621" s="43">
        <f t="shared" si="109"/>
        <v>0</v>
      </c>
      <c r="AH621" s="43">
        <f t="shared" si="109"/>
        <v>0</v>
      </c>
      <c r="AI621" s="43">
        <f t="shared" si="109"/>
        <v>0</v>
      </c>
      <c r="AJ621" s="43">
        <f t="shared" si="109"/>
        <v>0</v>
      </c>
      <c r="AK621" s="43">
        <f t="shared" si="109"/>
        <v>0</v>
      </c>
      <c r="AL621" s="43">
        <f t="shared" si="109"/>
        <v>0</v>
      </c>
      <c r="AM621" s="43">
        <f t="shared" si="109"/>
        <v>0</v>
      </c>
      <c r="AN621" s="43">
        <f t="shared" si="109"/>
        <v>0</v>
      </c>
      <c r="AO621" s="43">
        <f t="shared" si="109"/>
        <v>0</v>
      </c>
      <c r="AP621" s="43">
        <f t="shared" si="109"/>
        <v>268816173.89999998</v>
      </c>
      <c r="AQ621" s="43">
        <f t="shared" si="109"/>
        <v>0</v>
      </c>
      <c r="AR621" s="43">
        <f t="shared" si="109"/>
        <v>0</v>
      </c>
      <c r="AS621" s="43">
        <f t="shared" si="109"/>
        <v>0</v>
      </c>
      <c r="AT621" s="43">
        <f t="shared" si="109"/>
        <v>0</v>
      </c>
      <c r="AU621" s="43">
        <f t="shared" si="109"/>
        <v>0</v>
      </c>
      <c r="AV621" s="43">
        <f t="shared" si="109"/>
        <v>0</v>
      </c>
      <c r="AW621" s="43">
        <f t="shared" si="109"/>
        <v>0</v>
      </c>
      <c r="AX621" s="43">
        <f t="shared" si="109"/>
        <v>0</v>
      </c>
      <c r="AY621" s="43">
        <f t="shared" si="109"/>
        <v>0</v>
      </c>
      <c r="AZ621" s="43">
        <f t="shared" si="109"/>
        <v>0</v>
      </c>
      <c r="BA621" s="43">
        <f t="shared" si="109"/>
        <v>0</v>
      </c>
      <c r="BB621" s="43">
        <f t="shared" si="109"/>
        <v>0</v>
      </c>
    </row>
    <row r="622" spans="1:60" ht="33.75" customHeight="1" x14ac:dyDescent="0.25">
      <c r="A622" s="157" t="s">
        <v>43</v>
      </c>
      <c r="B622" s="158" t="s">
        <v>34</v>
      </c>
      <c r="C622" s="158" t="s">
        <v>34</v>
      </c>
      <c r="D622" s="16" t="s">
        <v>44</v>
      </c>
      <c r="E622" s="16" t="s">
        <v>215</v>
      </c>
      <c r="F622" s="294" t="s">
        <v>1193</v>
      </c>
      <c r="G622" s="54" t="s">
        <v>370</v>
      </c>
      <c r="H622" s="17" t="s">
        <v>371</v>
      </c>
      <c r="I622" s="146" t="s">
        <v>664</v>
      </c>
      <c r="J622" s="18" t="s">
        <v>559</v>
      </c>
      <c r="K622" s="67"/>
      <c r="L622" s="67"/>
      <c r="M622" s="18" t="s">
        <v>907</v>
      </c>
      <c r="N622" s="59">
        <f>+L623+L624+L625</f>
        <v>268816173.89999998</v>
      </c>
      <c r="O622" s="43">
        <f t="shared" si="107"/>
        <v>268816173.89999998</v>
      </c>
      <c r="P622" s="44"/>
      <c r="Q622" s="44">
        <v>0</v>
      </c>
      <c r="R622" s="44"/>
      <c r="S622" s="44">
        <v>0</v>
      </c>
      <c r="T622" s="44">
        <v>0</v>
      </c>
      <c r="U622" s="44">
        <v>0</v>
      </c>
      <c r="V622" s="44">
        <v>0</v>
      </c>
      <c r="W622" s="44">
        <v>0</v>
      </c>
      <c r="X622" s="44">
        <v>0</v>
      </c>
      <c r="Y622" s="44"/>
      <c r="Z622" s="44">
        <v>0</v>
      </c>
      <c r="AA622" s="44"/>
      <c r="AB622" s="44">
        <v>0</v>
      </c>
      <c r="AC622" s="44">
        <v>0</v>
      </c>
      <c r="AD622" s="44">
        <v>0</v>
      </c>
      <c r="AE622" s="44"/>
      <c r="AF622" s="44">
        <v>0</v>
      </c>
      <c r="AG622" s="44">
        <v>0</v>
      </c>
      <c r="AH622" s="44">
        <v>0</v>
      </c>
      <c r="AI622" s="44">
        <v>0</v>
      </c>
      <c r="AJ622" s="44">
        <v>0</v>
      </c>
      <c r="AK622" s="44">
        <v>0</v>
      </c>
      <c r="AL622" s="44">
        <v>0</v>
      </c>
      <c r="AM622" s="44">
        <v>0</v>
      </c>
      <c r="AN622" s="44">
        <v>0</v>
      </c>
      <c r="AO622" s="44">
        <v>0</v>
      </c>
      <c r="AP622" s="44">
        <v>268816173.89999998</v>
      </c>
      <c r="AQ622" s="44">
        <v>0</v>
      </c>
      <c r="AR622" s="44">
        <v>0</v>
      </c>
      <c r="AS622" s="44">
        <v>0</v>
      </c>
      <c r="AT622" s="44">
        <v>0</v>
      </c>
      <c r="AU622" s="44">
        <v>0</v>
      </c>
      <c r="AV622" s="44"/>
      <c r="AW622" s="44"/>
      <c r="AX622" s="44">
        <v>0</v>
      </c>
      <c r="AY622" s="44"/>
      <c r="AZ622" s="44">
        <v>0</v>
      </c>
      <c r="BA622" s="44"/>
      <c r="BB622" s="44"/>
      <c r="BC622" s="10"/>
      <c r="BD622" s="10"/>
      <c r="BE622" s="10"/>
      <c r="BH622" s="129">
        <f>+N622-O622</f>
        <v>0</v>
      </c>
    </row>
    <row r="623" spans="1:60" ht="13.5" customHeight="1" x14ac:dyDescent="0.25">
      <c r="A623" s="157"/>
      <c r="B623" s="158"/>
      <c r="C623" s="158"/>
      <c r="D623" s="16"/>
      <c r="E623" s="16"/>
      <c r="F623" s="16"/>
      <c r="G623" s="54"/>
      <c r="H623" s="17"/>
      <c r="I623" s="146"/>
      <c r="J623" s="18"/>
      <c r="K623" s="70" t="s">
        <v>960</v>
      </c>
      <c r="L623" s="72">
        <v>17584327.399999999</v>
      </c>
      <c r="M623" s="18"/>
      <c r="N623" s="59"/>
      <c r="O623" s="43">
        <f t="shared" si="107"/>
        <v>0</v>
      </c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4"/>
      <c r="AQ623" s="44"/>
      <c r="AR623" s="44"/>
      <c r="AS623" s="44"/>
      <c r="AT623" s="44"/>
      <c r="AU623" s="44"/>
      <c r="AV623" s="44"/>
      <c r="AW623" s="44"/>
      <c r="AX623" s="44"/>
      <c r="AY623" s="44"/>
      <c r="AZ623" s="44"/>
      <c r="BA623" s="44"/>
      <c r="BB623" s="44"/>
      <c r="BC623" s="10"/>
      <c r="BD623" s="10"/>
      <c r="BE623" s="10"/>
    </row>
    <row r="624" spans="1:60" ht="13.5" customHeight="1" x14ac:dyDescent="0.25">
      <c r="A624" s="157"/>
      <c r="B624" s="158"/>
      <c r="C624" s="158"/>
      <c r="D624" s="16"/>
      <c r="E624" s="16"/>
      <c r="F624" s="16"/>
      <c r="G624" s="54"/>
      <c r="H624" s="17"/>
      <c r="I624" s="146"/>
      <c r="J624" s="18"/>
      <c r="K624" s="70" t="s">
        <v>960</v>
      </c>
      <c r="L624" s="71">
        <v>120000000</v>
      </c>
      <c r="M624" s="18"/>
      <c r="N624" s="18"/>
      <c r="O624" s="43">
        <f t="shared" si="107"/>
        <v>0</v>
      </c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  <c r="AA624" s="44"/>
      <c r="AB624" s="44"/>
      <c r="AC624" s="44"/>
      <c r="AD624" s="44"/>
      <c r="AE624" s="44"/>
      <c r="AF624" s="44"/>
      <c r="AG624" s="44"/>
      <c r="AH624" s="44"/>
      <c r="AI624" s="44"/>
      <c r="AJ624" s="44"/>
      <c r="AK624" s="44"/>
      <c r="AL624" s="44"/>
      <c r="AM624" s="44"/>
      <c r="AN624" s="44"/>
      <c r="AO624" s="44"/>
      <c r="AP624" s="44"/>
      <c r="AQ624" s="44"/>
      <c r="AR624" s="44"/>
      <c r="AS624" s="44"/>
      <c r="AT624" s="44"/>
      <c r="AU624" s="44"/>
      <c r="AV624" s="44"/>
      <c r="AW624" s="44"/>
      <c r="AX624" s="44"/>
      <c r="AY624" s="44"/>
      <c r="AZ624" s="44"/>
      <c r="BA624" s="44"/>
      <c r="BB624" s="44" t="s">
        <v>1044</v>
      </c>
      <c r="BC624" s="10"/>
      <c r="BD624" s="10"/>
      <c r="BE624" s="10"/>
    </row>
    <row r="625" spans="1:60" ht="26.25" customHeight="1" x14ac:dyDescent="0.25">
      <c r="A625" s="157"/>
      <c r="B625" s="158"/>
      <c r="C625" s="158"/>
      <c r="D625" s="16"/>
      <c r="E625" s="16"/>
      <c r="F625" s="16"/>
      <c r="G625" s="54"/>
      <c r="H625" s="17"/>
      <c r="I625" s="146"/>
      <c r="J625" s="18"/>
      <c r="K625" s="70" t="s">
        <v>1045</v>
      </c>
      <c r="L625" s="71">
        <v>131231846.5</v>
      </c>
      <c r="M625" s="18"/>
      <c r="N625" s="18"/>
      <c r="O625" s="43">
        <f t="shared" si="107"/>
        <v>0</v>
      </c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  <c r="AA625" s="44"/>
      <c r="AB625" s="44"/>
      <c r="AC625" s="44"/>
      <c r="AD625" s="44"/>
      <c r="AE625" s="44"/>
      <c r="AF625" s="44"/>
      <c r="AG625" s="44"/>
      <c r="AH625" s="44"/>
      <c r="AI625" s="44"/>
      <c r="AJ625" s="44"/>
      <c r="AK625" s="44"/>
      <c r="AL625" s="44"/>
      <c r="AM625" s="44"/>
      <c r="AN625" s="44"/>
      <c r="AO625" s="44"/>
      <c r="AP625" s="44"/>
      <c r="AQ625" s="44"/>
      <c r="AR625" s="44"/>
      <c r="AS625" s="44"/>
      <c r="AT625" s="44"/>
      <c r="AU625" s="44"/>
      <c r="AV625" s="44"/>
      <c r="AW625" s="44"/>
      <c r="AX625" s="44"/>
      <c r="AY625" s="44"/>
      <c r="AZ625" s="44"/>
      <c r="BA625" s="44"/>
      <c r="BB625" s="44"/>
      <c r="BC625" s="10"/>
      <c r="BD625" s="10"/>
      <c r="BE625" s="10"/>
    </row>
    <row r="626" spans="1:60" ht="13.5" customHeight="1" x14ac:dyDescent="0.25">
      <c r="A626" s="157" t="s">
        <v>43</v>
      </c>
      <c r="B626" s="158" t="s">
        <v>34</v>
      </c>
      <c r="C626" s="158" t="s">
        <v>34</v>
      </c>
      <c r="D626" s="16" t="s">
        <v>44</v>
      </c>
      <c r="E626" s="16" t="s">
        <v>217</v>
      </c>
      <c r="F626" s="16"/>
      <c r="G626" s="173"/>
      <c r="H626" s="18"/>
      <c r="I626" s="18" t="s">
        <v>372</v>
      </c>
      <c r="J626" s="18"/>
      <c r="K626" s="67"/>
      <c r="L626" s="70"/>
      <c r="M626" s="18"/>
      <c r="N626" s="18"/>
      <c r="O626" s="43">
        <f t="shared" si="107"/>
        <v>1620000000</v>
      </c>
      <c r="P626" s="43">
        <f>+P627+P629+P631+P633</f>
        <v>0</v>
      </c>
      <c r="Q626" s="43">
        <f t="shared" ref="Q626:BB626" si="110">+Q627+Q629+Q631+Q633</f>
        <v>0</v>
      </c>
      <c r="R626" s="43">
        <f t="shared" si="110"/>
        <v>0</v>
      </c>
      <c r="S626" s="43">
        <f t="shared" si="110"/>
        <v>0</v>
      </c>
      <c r="T626" s="43">
        <f t="shared" si="110"/>
        <v>0</v>
      </c>
      <c r="U626" s="43">
        <f t="shared" si="110"/>
        <v>0</v>
      </c>
      <c r="V626" s="43">
        <f t="shared" si="110"/>
        <v>0</v>
      </c>
      <c r="W626" s="43">
        <f t="shared" si="110"/>
        <v>0</v>
      </c>
      <c r="X626" s="43">
        <f t="shared" si="110"/>
        <v>0</v>
      </c>
      <c r="Y626" s="43">
        <f t="shared" si="110"/>
        <v>0</v>
      </c>
      <c r="Z626" s="43">
        <f t="shared" si="110"/>
        <v>0</v>
      </c>
      <c r="AA626" s="43">
        <f t="shared" si="110"/>
        <v>0</v>
      </c>
      <c r="AB626" s="43">
        <f t="shared" si="110"/>
        <v>0</v>
      </c>
      <c r="AC626" s="43">
        <f t="shared" si="110"/>
        <v>0</v>
      </c>
      <c r="AD626" s="43">
        <f t="shared" si="110"/>
        <v>0</v>
      </c>
      <c r="AE626" s="43">
        <f t="shared" si="110"/>
        <v>0</v>
      </c>
      <c r="AF626" s="43">
        <f t="shared" si="110"/>
        <v>0</v>
      </c>
      <c r="AG626" s="43">
        <f t="shared" si="110"/>
        <v>0</v>
      </c>
      <c r="AH626" s="43">
        <f t="shared" si="110"/>
        <v>0</v>
      </c>
      <c r="AI626" s="43">
        <f t="shared" si="110"/>
        <v>0</v>
      </c>
      <c r="AJ626" s="43">
        <f t="shared" si="110"/>
        <v>0</v>
      </c>
      <c r="AK626" s="43">
        <f t="shared" si="110"/>
        <v>0</v>
      </c>
      <c r="AL626" s="43">
        <f t="shared" si="110"/>
        <v>0</v>
      </c>
      <c r="AM626" s="43">
        <f t="shared" si="110"/>
        <v>1620000000</v>
      </c>
      <c r="AN626" s="43">
        <f t="shared" si="110"/>
        <v>0</v>
      </c>
      <c r="AO626" s="43">
        <f t="shared" si="110"/>
        <v>0</v>
      </c>
      <c r="AP626" s="43">
        <f t="shared" si="110"/>
        <v>0</v>
      </c>
      <c r="AQ626" s="43">
        <f t="shared" si="110"/>
        <v>0</v>
      </c>
      <c r="AR626" s="43">
        <f t="shared" si="110"/>
        <v>0</v>
      </c>
      <c r="AS626" s="43">
        <f t="shared" si="110"/>
        <v>0</v>
      </c>
      <c r="AT626" s="43">
        <f t="shared" si="110"/>
        <v>0</v>
      </c>
      <c r="AU626" s="43">
        <f t="shared" si="110"/>
        <v>0</v>
      </c>
      <c r="AV626" s="43">
        <f t="shared" si="110"/>
        <v>0</v>
      </c>
      <c r="AW626" s="43">
        <f t="shared" si="110"/>
        <v>0</v>
      </c>
      <c r="AX626" s="43">
        <f t="shared" si="110"/>
        <v>0</v>
      </c>
      <c r="AY626" s="43">
        <f t="shared" si="110"/>
        <v>0</v>
      </c>
      <c r="AZ626" s="43">
        <f t="shared" si="110"/>
        <v>0</v>
      </c>
      <c r="BA626" s="43">
        <f t="shared" si="110"/>
        <v>0</v>
      </c>
      <c r="BB626" s="43">
        <f t="shared" si="110"/>
        <v>0</v>
      </c>
    </row>
    <row r="627" spans="1:60" ht="22.5" customHeight="1" x14ac:dyDescent="0.25">
      <c r="A627" s="157" t="s">
        <v>43</v>
      </c>
      <c r="B627" s="158" t="s">
        <v>34</v>
      </c>
      <c r="C627" s="158" t="s">
        <v>34</v>
      </c>
      <c r="D627" s="16" t="s">
        <v>44</v>
      </c>
      <c r="E627" s="16" t="s">
        <v>217</v>
      </c>
      <c r="F627" s="294" t="s">
        <v>1323</v>
      </c>
      <c r="G627" s="17" t="s">
        <v>373</v>
      </c>
      <c r="H627" s="17" t="s">
        <v>374</v>
      </c>
      <c r="I627" s="146" t="s">
        <v>839</v>
      </c>
      <c r="J627" s="18" t="s">
        <v>559</v>
      </c>
      <c r="K627" s="67"/>
      <c r="L627" s="70"/>
      <c r="M627" s="18" t="s">
        <v>907</v>
      </c>
      <c r="N627" s="59">
        <v>300000000</v>
      </c>
      <c r="O627" s="43">
        <f t="shared" si="107"/>
        <v>300000000</v>
      </c>
      <c r="P627" s="44">
        <v>0</v>
      </c>
      <c r="Q627" s="44">
        <v>0</v>
      </c>
      <c r="R627" s="44"/>
      <c r="S627" s="44">
        <v>0</v>
      </c>
      <c r="T627" s="44">
        <v>0</v>
      </c>
      <c r="U627" s="44">
        <v>0</v>
      </c>
      <c r="V627" s="44">
        <v>0</v>
      </c>
      <c r="W627" s="44">
        <v>0</v>
      </c>
      <c r="X627" s="44">
        <v>0</v>
      </c>
      <c r="Y627" s="44"/>
      <c r="Z627" s="44">
        <v>0</v>
      </c>
      <c r="AA627" s="44"/>
      <c r="AB627" s="44">
        <v>0</v>
      </c>
      <c r="AC627" s="44">
        <v>0</v>
      </c>
      <c r="AD627" s="44">
        <v>0</v>
      </c>
      <c r="AE627" s="44"/>
      <c r="AF627" s="44">
        <v>0</v>
      </c>
      <c r="AG627" s="44">
        <v>0</v>
      </c>
      <c r="AH627" s="44">
        <v>0</v>
      </c>
      <c r="AI627" s="44">
        <v>0</v>
      </c>
      <c r="AJ627" s="44">
        <v>0</v>
      </c>
      <c r="AK627" s="44">
        <v>0</v>
      </c>
      <c r="AL627" s="44">
        <v>0</v>
      </c>
      <c r="AM627" s="44">
        <v>300000000</v>
      </c>
      <c r="AN627" s="44">
        <v>0</v>
      </c>
      <c r="AO627" s="44">
        <v>0</v>
      </c>
      <c r="AP627" s="44">
        <v>0</v>
      </c>
      <c r="AQ627" s="44">
        <v>0</v>
      </c>
      <c r="AR627" s="44">
        <v>0</v>
      </c>
      <c r="AS627" s="44">
        <v>0</v>
      </c>
      <c r="AT627" s="44">
        <v>0</v>
      </c>
      <c r="AU627" s="44">
        <v>0</v>
      </c>
      <c r="AV627" s="44"/>
      <c r="AW627" s="44"/>
      <c r="AX627" s="44">
        <v>0</v>
      </c>
      <c r="AY627" s="44"/>
      <c r="AZ627" s="44">
        <v>0</v>
      </c>
      <c r="BA627" s="44"/>
      <c r="BB627" s="44"/>
      <c r="BC627" s="10"/>
      <c r="BD627" s="10"/>
      <c r="BE627" s="10"/>
      <c r="BH627" s="129">
        <f>+N627-O627</f>
        <v>0</v>
      </c>
    </row>
    <row r="628" spans="1:60" ht="26.25" customHeight="1" x14ac:dyDescent="0.25">
      <c r="A628" s="157"/>
      <c r="B628" s="158"/>
      <c r="C628" s="158"/>
      <c r="D628" s="16"/>
      <c r="E628" s="16"/>
      <c r="F628" s="16"/>
      <c r="G628" s="17"/>
      <c r="H628" s="17"/>
      <c r="I628" s="146"/>
      <c r="J628" s="18"/>
      <c r="K628" s="70" t="s">
        <v>1037</v>
      </c>
      <c r="L628" s="71">
        <v>300000000</v>
      </c>
      <c r="M628" s="18"/>
      <c r="N628" s="18"/>
      <c r="O628" s="43">
        <f t="shared" si="107"/>
        <v>0</v>
      </c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  <c r="AA628" s="44"/>
      <c r="AB628" s="44"/>
      <c r="AC628" s="44"/>
      <c r="AD628" s="44"/>
      <c r="AE628" s="44"/>
      <c r="AF628" s="44"/>
      <c r="AG628" s="44"/>
      <c r="AH628" s="44"/>
      <c r="AI628" s="44"/>
      <c r="AJ628" s="44"/>
      <c r="AK628" s="44"/>
      <c r="AL628" s="44"/>
      <c r="AM628" s="44"/>
      <c r="AN628" s="44"/>
      <c r="AO628" s="44"/>
      <c r="AP628" s="44"/>
      <c r="AQ628" s="44"/>
      <c r="AR628" s="44"/>
      <c r="AS628" s="44"/>
      <c r="AT628" s="44"/>
      <c r="AU628" s="44"/>
      <c r="AV628" s="44"/>
      <c r="AW628" s="44"/>
      <c r="AX628" s="44"/>
      <c r="AY628" s="44"/>
      <c r="AZ628" s="44"/>
      <c r="BA628" s="44"/>
      <c r="BB628" s="44"/>
      <c r="BC628" s="10"/>
      <c r="BD628" s="10"/>
      <c r="BE628" s="10"/>
    </row>
    <row r="629" spans="1:60" ht="33.75" customHeight="1" x14ac:dyDescent="0.25">
      <c r="A629" s="161" t="s">
        <v>43</v>
      </c>
      <c r="B629" s="158" t="s">
        <v>34</v>
      </c>
      <c r="C629" s="158" t="s">
        <v>34</v>
      </c>
      <c r="D629" s="16" t="s">
        <v>44</v>
      </c>
      <c r="E629" s="16" t="s">
        <v>217</v>
      </c>
      <c r="F629" s="286"/>
      <c r="G629" s="17"/>
      <c r="H629" s="17"/>
      <c r="I629" s="146" t="s">
        <v>840</v>
      </c>
      <c r="J629" s="18"/>
      <c r="K629" s="67"/>
      <c r="L629" s="70"/>
      <c r="M629" s="18" t="s">
        <v>907</v>
      </c>
      <c r="N629" s="59">
        <v>0</v>
      </c>
      <c r="O629" s="43">
        <f t="shared" si="107"/>
        <v>0</v>
      </c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  <c r="AA629" s="44"/>
      <c r="AB629" s="44"/>
      <c r="AC629" s="44"/>
      <c r="AD629" s="44"/>
      <c r="AE629" s="44"/>
      <c r="AF629" s="44"/>
      <c r="AG629" s="44"/>
      <c r="AH629" s="44"/>
      <c r="AI629" s="44"/>
      <c r="AJ629" s="44"/>
      <c r="AK629" s="44"/>
      <c r="AL629" s="44"/>
      <c r="AM629" s="44">
        <v>0</v>
      </c>
      <c r="AN629" s="44"/>
      <c r="AO629" s="44"/>
      <c r="AP629" s="44"/>
      <c r="AQ629" s="44"/>
      <c r="AR629" s="44"/>
      <c r="AS629" s="44"/>
      <c r="AT629" s="44"/>
      <c r="AU629" s="44"/>
      <c r="AV629" s="44"/>
      <c r="AW629" s="44"/>
      <c r="AX629" s="44"/>
      <c r="AY629" s="44"/>
      <c r="AZ629" s="44"/>
      <c r="BA629" s="44"/>
      <c r="BB629" s="44"/>
      <c r="BC629" s="10"/>
      <c r="BD629" s="10"/>
      <c r="BE629" s="10"/>
      <c r="BH629" s="129">
        <f>+N629-O629</f>
        <v>0</v>
      </c>
    </row>
    <row r="630" spans="1:60" ht="26.25" customHeight="1" x14ac:dyDescent="0.25">
      <c r="A630" s="157"/>
      <c r="B630" s="158"/>
      <c r="C630" s="158"/>
      <c r="D630" s="16"/>
      <c r="E630" s="16"/>
      <c r="F630" s="16"/>
      <c r="G630" s="17"/>
      <c r="H630" s="17"/>
      <c r="I630" s="146"/>
      <c r="J630" s="18"/>
      <c r="K630" s="70" t="s">
        <v>1037</v>
      </c>
      <c r="L630" s="71">
        <v>0</v>
      </c>
      <c r="M630" s="18"/>
      <c r="N630" s="18"/>
      <c r="O630" s="43">
        <f t="shared" si="107"/>
        <v>0</v>
      </c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4"/>
      <c r="AM630" s="44"/>
      <c r="AN630" s="44"/>
      <c r="AO630" s="44"/>
      <c r="AP630" s="44"/>
      <c r="AQ630" s="44"/>
      <c r="AR630" s="44"/>
      <c r="AS630" s="44"/>
      <c r="AT630" s="44"/>
      <c r="AU630" s="44"/>
      <c r="AV630" s="44"/>
      <c r="AW630" s="44"/>
      <c r="AX630" s="44"/>
      <c r="AY630" s="44"/>
      <c r="AZ630" s="44"/>
      <c r="BA630" s="44"/>
      <c r="BB630" s="44"/>
      <c r="BC630" s="10"/>
      <c r="BD630" s="10"/>
      <c r="BE630" s="10"/>
    </row>
    <row r="631" spans="1:60" ht="22.5" customHeight="1" x14ac:dyDescent="0.25">
      <c r="A631" s="161" t="s">
        <v>43</v>
      </c>
      <c r="B631" s="158" t="s">
        <v>34</v>
      </c>
      <c r="C631" s="158" t="s">
        <v>34</v>
      </c>
      <c r="D631" s="16" t="s">
        <v>44</v>
      </c>
      <c r="E631" s="16" t="s">
        <v>217</v>
      </c>
      <c r="F631" s="294" t="s">
        <v>1324</v>
      </c>
      <c r="G631" s="17" t="s">
        <v>373</v>
      </c>
      <c r="H631" s="17" t="s">
        <v>374</v>
      </c>
      <c r="I631" s="146" t="s">
        <v>1122</v>
      </c>
      <c r="J631" s="18"/>
      <c r="K631" s="67"/>
      <c r="L631" s="70"/>
      <c r="M631" s="18" t="s">
        <v>907</v>
      </c>
      <c r="N631" s="59">
        <v>1200000000</v>
      </c>
      <c r="O631" s="43">
        <f t="shared" si="107"/>
        <v>1200000000</v>
      </c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4"/>
      <c r="AM631" s="44">
        <v>1200000000</v>
      </c>
      <c r="AN631" s="44"/>
      <c r="AO631" s="44"/>
      <c r="AP631" s="44"/>
      <c r="AQ631" s="44"/>
      <c r="AR631" s="44"/>
      <c r="AS631" s="44"/>
      <c r="AT631" s="44"/>
      <c r="AU631" s="44"/>
      <c r="AV631" s="44"/>
      <c r="AW631" s="44"/>
      <c r="AX631" s="44"/>
      <c r="AY631" s="44"/>
      <c r="AZ631" s="44"/>
      <c r="BA631" s="44"/>
      <c r="BB631" s="44"/>
      <c r="BC631" s="10"/>
      <c r="BD631" s="10"/>
      <c r="BE631" s="10"/>
      <c r="BH631" s="129">
        <f>+N631-O631</f>
        <v>0</v>
      </c>
    </row>
    <row r="632" spans="1:60" ht="26.25" customHeight="1" x14ac:dyDescent="0.25">
      <c r="A632" s="157"/>
      <c r="B632" s="158"/>
      <c r="C632" s="158"/>
      <c r="D632" s="16"/>
      <c r="E632" s="16"/>
      <c r="F632" s="16"/>
      <c r="G632" s="17"/>
      <c r="H632" s="17"/>
      <c r="I632" s="146"/>
      <c r="J632" s="18"/>
      <c r="K632" s="70" t="s">
        <v>1037</v>
      </c>
      <c r="L632" s="71">
        <v>1200000000</v>
      </c>
      <c r="M632" s="18"/>
      <c r="N632" s="18"/>
      <c r="O632" s="43">
        <f t="shared" si="107"/>
        <v>0</v>
      </c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  <c r="AA632" s="44"/>
      <c r="AB632" s="44"/>
      <c r="AC632" s="44"/>
      <c r="AD632" s="44"/>
      <c r="AE632" s="44"/>
      <c r="AF632" s="44"/>
      <c r="AG632" s="44"/>
      <c r="AH632" s="44"/>
      <c r="AI632" s="44"/>
      <c r="AJ632" s="44"/>
      <c r="AK632" s="44"/>
      <c r="AL632" s="44"/>
      <c r="AM632" s="44"/>
      <c r="AN632" s="44"/>
      <c r="AO632" s="44"/>
      <c r="AP632" s="44"/>
      <c r="AQ632" s="44"/>
      <c r="AR632" s="44"/>
      <c r="AS632" s="44"/>
      <c r="AT632" s="44"/>
      <c r="AU632" s="44"/>
      <c r="AV632" s="44"/>
      <c r="AW632" s="44"/>
      <c r="AX632" s="44"/>
      <c r="AY632" s="44"/>
      <c r="AZ632" s="44"/>
      <c r="BA632" s="44"/>
      <c r="BB632" s="44"/>
      <c r="BC632" s="10"/>
      <c r="BD632" s="10"/>
      <c r="BE632" s="10"/>
    </row>
    <row r="633" spans="1:60" ht="22.5" customHeight="1" x14ac:dyDescent="0.25">
      <c r="A633" s="161" t="s">
        <v>43</v>
      </c>
      <c r="B633" s="158" t="s">
        <v>34</v>
      </c>
      <c r="C633" s="158" t="s">
        <v>34</v>
      </c>
      <c r="D633" s="16" t="s">
        <v>44</v>
      </c>
      <c r="E633" s="16" t="s">
        <v>217</v>
      </c>
      <c r="F633" s="294" t="s">
        <v>1325</v>
      </c>
      <c r="G633" s="17" t="s">
        <v>373</v>
      </c>
      <c r="H633" s="17" t="s">
        <v>374</v>
      </c>
      <c r="I633" s="146" t="s">
        <v>841</v>
      </c>
      <c r="J633" s="18"/>
      <c r="K633" s="67"/>
      <c r="L633" s="70"/>
      <c r="M633" s="18" t="s">
        <v>907</v>
      </c>
      <c r="N633" s="59">
        <v>120000000</v>
      </c>
      <c r="O633" s="43">
        <f t="shared" si="107"/>
        <v>120000000</v>
      </c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  <c r="AA633" s="44"/>
      <c r="AB633" s="44"/>
      <c r="AC633" s="44"/>
      <c r="AD633" s="44"/>
      <c r="AE633" s="44"/>
      <c r="AF633" s="44"/>
      <c r="AG633" s="44"/>
      <c r="AH633" s="44"/>
      <c r="AI633" s="44"/>
      <c r="AJ633" s="44"/>
      <c r="AK633" s="44"/>
      <c r="AL633" s="44"/>
      <c r="AM633" s="44">
        <v>120000000</v>
      </c>
      <c r="AN633" s="44"/>
      <c r="AO633" s="44"/>
      <c r="AP633" s="44"/>
      <c r="AQ633" s="44"/>
      <c r="AR633" s="44"/>
      <c r="AS633" s="44"/>
      <c r="AT633" s="44"/>
      <c r="AU633" s="44"/>
      <c r="AV633" s="44"/>
      <c r="AW633" s="44"/>
      <c r="AX633" s="44"/>
      <c r="AY633" s="44"/>
      <c r="AZ633" s="44"/>
      <c r="BA633" s="44"/>
      <c r="BB633" s="44"/>
      <c r="BC633" s="10"/>
      <c r="BD633" s="10"/>
      <c r="BE633" s="10"/>
      <c r="BH633" s="129">
        <f>+N633-O633</f>
        <v>0</v>
      </c>
    </row>
    <row r="634" spans="1:60" ht="26.25" customHeight="1" x14ac:dyDescent="0.25">
      <c r="A634" s="157"/>
      <c r="B634" s="158"/>
      <c r="C634" s="158"/>
      <c r="D634" s="16"/>
      <c r="E634" s="16"/>
      <c r="F634" s="16"/>
      <c r="G634" s="54"/>
      <c r="H634" s="17"/>
      <c r="I634" s="146"/>
      <c r="J634" s="18"/>
      <c r="K634" s="70" t="s">
        <v>1037</v>
      </c>
      <c r="L634" s="71">
        <v>120000000</v>
      </c>
      <c r="M634" s="18"/>
      <c r="N634" s="18"/>
      <c r="O634" s="43">
        <f t="shared" si="107"/>
        <v>0</v>
      </c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  <c r="AA634" s="44"/>
      <c r="AB634" s="44"/>
      <c r="AC634" s="44"/>
      <c r="AD634" s="44"/>
      <c r="AE634" s="44"/>
      <c r="AF634" s="44"/>
      <c r="AG634" s="44"/>
      <c r="AH634" s="44"/>
      <c r="AI634" s="44"/>
      <c r="AJ634" s="44"/>
      <c r="AK634" s="44"/>
      <c r="AL634" s="44"/>
      <c r="AM634" s="44"/>
      <c r="AN634" s="44"/>
      <c r="AO634" s="44"/>
      <c r="AP634" s="44"/>
      <c r="AQ634" s="44"/>
      <c r="AR634" s="44"/>
      <c r="AS634" s="44"/>
      <c r="AT634" s="44"/>
      <c r="AU634" s="44"/>
      <c r="AV634" s="44"/>
      <c r="AW634" s="44"/>
      <c r="AX634" s="44"/>
      <c r="AY634" s="44"/>
      <c r="AZ634" s="44"/>
      <c r="BA634" s="44"/>
      <c r="BB634" s="44"/>
      <c r="BC634" s="10"/>
      <c r="BD634" s="10"/>
      <c r="BE634" s="10"/>
    </row>
    <row r="635" spans="1:60" ht="12.75" customHeight="1" x14ac:dyDescent="0.25">
      <c r="A635" s="157" t="s">
        <v>43</v>
      </c>
      <c r="B635" s="158" t="s">
        <v>34</v>
      </c>
      <c r="C635" s="158" t="s">
        <v>34</v>
      </c>
      <c r="D635" s="16" t="s">
        <v>54</v>
      </c>
      <c r="E635" s="155"/>
      <c r="F635" s="155"/>
      <c r="G635" s="176"/>
      <c r="H635" s="18"/>
      <c r="I635" s="18" t="s">
        <v>55</v>
      </c>
      <c r="J635" s="18"/>
      <c r="K635" s="67"/>
      <c r="L635" s="67"/>
      <c r="M635" s="18"/>
      <c r="N635" s="18"/>
      <c r="O635" s="43">
        <f t="shared" si="107"/>
        <v>550000000</v>
      </c>
      <c r="P635" s="135">
        <f>+P636+P639+P644</f>
        <v>50000000</v>
      </c>
      <c r="Q635" s="135">
        <f t="shared" ref="Q635:BB635" si="111">+Q636+Q639+Q644</f>
        <v>0</v>
      </c>
      <c r="R635" s="135">
        <f t="shared" si="111"/>
        <v>0</v>
      </c>
      <c r="S635" s="135">
        <f t="shared" si="111"/>
        <v>0</v>
      </c>
      <c r="T635" s="135">
        <f t="shared" si="111"/>
        <v>0</v>
      </c>
      <c r="U635" s="135">
        <f t="shared" si="111"/>
        <v>0</v>
      </c>
      <c r="V635" s="135">
        <f t="shared" si="111"/>
        <v>0</v>
      </c>
      <c r="W635" s="135">
        <f t="shared" si="111"/>
        <v>0</v>
      </c>
      <c r="X635" s="135">
        <f t="shared" si="111"/>
        <v>0</v>
      </c>
      <c r="Y635" s="135">
        <f t="shared" si="111"/>
        <v>0</v>
      </c>
      <c r="Z635" s="135">
        <f t="shared" si="111"/>
        <v>0</v>
      </c>
      <c r="AA635" s="135">
        <f t="shared" si="111"/>
        <v>0</v>
      </c>
      <c r="AB635" s="135">
        <f t="shared" si="111"/>
        <v>0</v>
      </c>
      <c r="AC635" s="135">
        <f t="shared" si="111"/>
        <v>0</v>
      </c>
      <c r="AD635" s="135">
        <f t="shared" si="111"/>
        <v>0</v>
      </c>
      <c r="AE635" s="135">
        <f t="shared" si="111"/>
        <v>0</v>
      </c>
      <c r="AF635" s="135">
        <f t="shared" si="111"/>
        <v>0</v>
      </c>
      <c r="AG635" s="135">
        <f t="shared" si="111"/>
        <v>0</v>
      </c>
      <c r="AH635" s="135">
        <f t="shared" si="111"/>
        <v>0</v>
      </c>
      <c r="AI635" s="135">
        <f t="shared" si="111"/>
        <v>0</v>
      </c>
      <c r="AJ635" s="135">
        <f t="shared" si="111"/>
        <v>0</v>
      </c>
      <c r="AK635" s="135">
        <f t="shared" si="111"/>
        <v>0</v>
      </c>
      <c r="AL635" s="135">
        <f t="shared" si="111"/>
        <v>0</v>
      </c>
      <c r="AM635" s="135">
        <f t="shared" si="111"/>
        <v>500000000</v>
      </c>
      <c r="AN635" s="135">
        <f t="shared" si="111"/>
        <v>0</v>
      </c>
      <c r="AO635" s="135">
        <f t="shared" si="111"/>
        <v>0</v>
      </c>
      <c r="AP635" s="135">
        <f t="shared" si="111"/>
        <v>0</v>
      </c>
      <c r="AQ635" s="135">
        <f t="shared" si="111"/>
        <v>0</v>
      </c>
      <c r="AR635" s="135">
        <f t="shared" si="111"/>
        <v>0</v>
      </c>
      <c r="AS635" s="135">
        <f t="shared" si="111"/>
        <v>0</v>
      </c>
      <c r="AT635" s="135">
        <f t="shared" si="111"/>
        <v>0</v>
      </c>
      <c r="AU635" s="135">
        <f t="shared" si="111"/>
        <v>0</v>
      </c>
      <c r="AV635" s="135">
        <f t="shared" si="111"/>
        <v>0</v>
      </c>
      <c r="AW635" s="135">
        <f t="shared" si="111"/>
        <v>0</v>
      </c>
      <c r="AX635" s="135">
        <f t="shared" si="111"/>
        <v>0</v>
      </c>
      <c r="AY635" s="135">
        <f t="shared" si="111"/>
        <v>0</v>
      </c>
      <c r="AZ635" s="135">
        <f t="shared" si="111"/>
        <v>0</v>
      </c>
      <c r="BA635" s="135">
        <f t="shared" si="111"/>
        <v>0</v>
      </c>
      <c r="BB635" s="135">
        <f t="shared" si="111"/>
        <v>0</v>
      </c>
    </row>
    <row r="636" spans="1:60" ht="13.5" customHeight="1" x14ac:dyDescent="0.25">
      <c r="A636" s="157" t="s">
        <v>43</v>
      </c>
      <c r="B636" s="158" t="s">
        <v>34</v>
      </c>
      <c r="C636" s="158" t="s">
        <v>34</v>
      </c>
      <c r="D636" s="16" t="s">
        <v>54</v>
      </c>
      <c r="E636" s="16" t="s">
        <v>80</v>
      </c>
      <c r="F636" s="16"/>
      <c r="G636" s="173"/>
      <c r="H636" s="18"/>
      <c r="I636" s="18" t="s">
        <v>81</v>
      </c>
      <c r="J636" s="18"/>
      <c r="K636" s="67"/>
      <c r="L636" s="67"/>
      <c r="M636" s="18"/>
      <c r="N636" s="18"/>
      <c r="O636" s="43">
        <f t="shared" si="107"/>
        <v>100000000</v>
      </c>
      <c r="P636" s="43">
        <f>+P637</f>
        <v>0</v>
      </c>
      <c r="Q636" s="43">
        <f t="shared" ref="Q636:BB636" si="112">+Q637</f>
        <v>0</v>
      </c>
      <c r="R636" s="43">
        <f t="shared" si="112"/>
        <v>0</v>
      </c>
      <c r="S636" s="43">
        <f t="shared" si="112"/>
        <v>0</v>
      </c>
      <c r="T636" s="43">
        <f t="shared" si="112"/>
        <v>0</v>
      </c>
      <c r="U636" s="43">
        <f t="shared" si="112"/>
        <v>0</v>
      </c>
      <c r="V636" s="43">
        <f t="shared" si="112"/>
        <v>0</v>
      </c>
      <c r="W636" s="43">
        <f t="shared" si="112"/>
        <v>0</v>
      </c>
      <c r="X636" s="43">
        <f t="shared" si="112"/>
        <v>0</v>
      </c>
      <c r="Y636" s="43">
        <f t="shared" si="112"/>
        <v>0</v>
      </c>
      <c r="Z636" s="43">
        <f t="shared" si="112"/>
        <v>0</v>
      </c>
      <c r="AA636" s="43">
        <f t="shared" si="112"/>
        <v>0</v>
      </c>
      <c r="AB636" s="43">
        <f t="shared" si="112"/>
        <v>0</v>
      </c>
      <c r="AC636" s="43">
        <f t="shared" si="112"/>
        <v>0</v>
      </c>
      <c r="AD636" s="43">
        <f t="shared" si="112"/>
        <v>0</v>
      </c>
      <c r="AE636" s="43">
        <f t="shared" si="112"/>
        <v>0</v>
      </c>
      <c r="AF636" s="43">
        <f t="shared" si="112"/>
        <v>0</v>
      </c>
      <c r="AG636" s="43">
        <f t="shared" si="112"/>
        <v>0</v>
      </c>
      <c r="AH636" s="43">
        <f t="shared" si="112"/>
        <v>0</v>
      </c>
      <c r="AI636" s="43">
        <f t="shared" si="112"/>
        <v>0</v>
      </c>
      <c r="AJ636" s="43">
        <f t="shared" si="112"/>
        <v>0</v>
      </c>
      <c r="AK636" s="43">
        <f t="shared" si="112"/>
        <v>0</v>
      </c>
      <c r="AL636" s="43">
        <f t="shared" si="112"/>
        <v>0</v>
      </c>
      <c r="AM636" s="43">
        <f t="shared" si="112"/>
        <v>100000000</v>
      </c>
      <c r="AN636" s="43">
        <f t="shared" si="112"/>
        <v>0</v>
      </c>
      <c r="AO636" s="43">
        <f t="shared" si="112"/>
        <v>0</v>
      </c>
      <c r="AP636" s="43">
        <f t="shared" si="112"/>
        <v>0</v>
      </c>
      <c r="AQ636" s="43">
        <f t="shared" si="112"/>
        <v>0</v>
      </c>
      <c r="AR636" s="43">
        <f t="shared" si="112"/>
        <v>0</v>
      </c>
      <c r="AS636" s="43">
        <f t="shared" si="112"/>
        <v>0</v>
      </c>
      <c r="AT636" s="43">
        <f t="shared" si="112"/>
        <v>0</v>
      </c>
      <c r="AU636" s="43">
        <f t="shared" si="112"/>
        <v>0</v>
      </c>
      <c r="AV636" s="43">
        <f t="shared" si="112"/>
        <v>0</v>
      </c>
      <c r="AW636" s="43">
        <f t="shared" si="112"/>
        <v>0</v>
      </c>
      <c r="AX636" s="43">
        <f t="shared" si="112"/>
        <v>0</v>
      </c>
      <c r="AY636" s="43">
        <f t="shared" si="112"/>
        <v>0</v>
      </c>
      <c r="AZ636" s="43">
        <f t="shared" si="112"/>
        <v>0</v>
      </c>
      <c r="BA636" s="43">
        <f t="shared" si="112"/>
        <v>0</v>
      </c>
      <c r="BB636" s="43">
        <f t="shared" si="112"/>
        <v>0</v>
      </c>
      <c r="BC636" s="10"/>
      <c r="BD636" s="10"/>
      <c r="BE636" s="10"/>
    </row>
    <row r="637" spans="1:60" ht="33.75" customHeight="1" x14ac:dyDescent="0.25">
      <c r="A637" s="157" t="s">
        <v>43</v>
      </c>
      <c r="B637" s="158" t="s">
        <v>34</v>
      </c>
      <c r="C637" s="158" t="s">
        <v>34</v>
      </c>
      <c r="D637" s="16" t="s">
        <v>54</v>
      </c>
      <c r="E637" s="16" t="s">
        <v>80</v>
      </c>
      <c r="F637" s="294" t="s">
        <v>1326</v>
      </c>
      <c r="G637" s="54" t="s">
        <v>375</v>
      </c>
      <c r="H637" s="17" t="s">
        <v>376</v>
      </c>
      <c r="I637" s="146" t="s">
        <v>665</v>
      </c>
      <c r="J637" s="18" t="s">
        <v>559</v>
      </c>
      <c r="K637" s="67"/>
      <c r="L637" s="67"/>
      <c r="M637" s="18" t="s">
        <v>907</v>
      </c>
      <c r="N637" s="59">
        <v>100000000</v>
      </c>
      <c r="O637" s="43">
        <f t="shared" si="107"/>
        <v>100000000</v>
      </c>
      <c r="P637" s="44">
        <v>0</v>
      </c>
      <c r="Q637" s="44">
        <v>0</v>
      </c>
      <c r="R637" s="44"/>
      <c r="S637" s="44">
        <v>0</v>
      </c>
      <c r="T637" s="44">
        <v>0</v>
      </c>
      <c r="U637" s="44">
        <v>0</v>
      </c>
      <c r="V637" s="44">
        <v>0</v>
      </c>
      <c r="W637" s="44">
        <v>0</v>
      </c>
      <c r="X637" s="44">
        <v>0</v>
      </c>
      <c r="Y637" s="44"/>
      <c r="Z637" s="44">
        <v>0</v>
      </c>
      <c r="AA637" s="44"/>
      <c r="AB637" s="44">
        <v>0</v>
      </c>
      <c r="AC637" s="44">
        <v>0</v>
      </c>
      <c r="AD637" s="44">
        <v>0</v>
      </c>
      <c r="AE637" s="44"/>
      <c r="AF637" s="44">
        <v>0</v>
      </c>
      <c r="AG637" s="44">
        <v>0</v>
      </c>
      <c r="AH637" s="44">
        <v>0</v>
      </c>
      <c r="AI637" s="44">
        <v>0</v>
      </c>
      <c r="AJ637" s="44">
        <v>0</v>
      </c>
      <c r="AK637" s="44">
        <v>0</v>
      </c>
      <c r="AL637" s="44">
        <v>0</v>
      </c>
      <c r="AM637" s="44">
        <v>100000000</v>
      </c>
      <c r="AN637" s="44">
        <v>0</v>
      </c>
      <c r="AO637" s="44">
        <v>0</v>
      </c>
      <c r="AP637" s="44">
        <v>0</v>
      </c>
      <c r="AQ637" s="44">
        <v>0</v>
      </c>
      <c r="AR637" s="44">
        <v>0</v>
      </c>
      <c r="AS637" s="44">
        <v>0</v>
      </c>
      <c r="AT637" s="44">
        <v>0</v>
      </c>
      <c r="AU637" s="44">
        <v>0</v>
      </c>
      <c r="AV637" s="44"/>
      <c r="AW637" s="44"/>
      <c r="AX637" s="44">
        <v>0</v>
      </c>
      <c r="AY637" s="44"/>
      <c r="AZ637" s="44">
        <v>0</v>
      </c>
      <c r="BA637" s="44"/>
      <c r="BB637" s="44"/>
      <c r="BC637" s="10"/>
      <c r="BD637" s="10"/>
      <c r="BE637" s="10"/>
      <c r="BH637" s="129">
        <f>+N637-O637</f>
        <v>0</v>
      </c>
    </row>
    <row r="638" spans="1:60" ht="26.25" customHeight="1" x14ac:dyDescent="0.25">
      <c r="A638" s="157"/>
      <c r="B638" s="158"/>
      <c r="C638" s="158"/>
      <c r="D638" s="16"/>
      <c r="E638" s="16"/>
      <c r="F638" s="16"/>
      <c r="G638" s="54"/>
      <c r="H638" s="17"/>
      <c r="I638" s="146"/>
      <c r="J638" s="18"/>
      <c r="K638" s="70" t="s">
        <v>1037</v>
      </c>
      <c r="L638" s="71">
        <v>100000000</v>
      </c>
      <c r="M638" s="18"/>
      <c r="N638" s="18"/>
      <c r="O638" s="43">
        <f t="shared" si="107"/>
        <v>0</v>
      </c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  <c r="AA638" s="44"/>
      <c r="AB638" s="44"/>
      <c r="AC638" s="44"/>
      <c r="AD638" s="44"/>
      <c r="AE638" s="44"/>
      <c r="AF638" s="44"/>
      <c r="AG638" s="44"/>
      <c r="AH638" s="44"/>
      <c r="AI638" s="44"/>
      <c r="AJ638" s="44"/>
      <c r="AK638" s="44"/>
      <c r="AL638" s="44"/>
      <c r="AM638" s="44"/>
      <c r="AN638" s="44"/>
      <c r="AO638" s="44"/>
      <c r="AP638" s="44"/>
      <c r="AQ638" s="44"/>
      <c r="AR638" s="44"/>
      <c r="AS638" s="44"/>
      <c r="AT638" s="44"/>
      <c r="AU638" s="44"/>
      <c r="AV638" s="44"/>
      <c r="AW638" s="44"/>
      <c r="AX638" s="44"/>
      <c r="AY638" s="44"/>
      <c r="AZ638" s="44"/>
      <c r="BA638" s="44"/>
      <c r="BB638" s="44"/>
      <c r="BC638" s="10"/>
      <c r="BD638" s="10"/>
      <c r="BE638" s="10"/>
    </row>
    <row r="639" spans="1:60" ht="13.5" customHeight="1" x14ac:dyDescent="0.25">
      <c r="A639" s="157" t="s">
        <v>43</v>
      </c>
      <c r="B639" s="158" t="s">
        <v>34</v>
      </c>
      <c r="C639" s="158" t="s">
        <v>34</v>
      </c>
      <c r="D639" s="16" t="s">
        <v>54</v>
      </c>
      <c r="E639" s="16" t="s">
        <v>90</v>
      </c>
      <c r="F639" s="16"/>
      <c r="G639" s="173"/>
      <c r="H639" s="18"/>
      <c r="I639" s="18" t="s">
        <v>91</v>
      </c>
      <c r="J639" s="18"/>
      <c r="K639" s="67"/>
      <c r="L639" s="70"/>
      <c r="M639" s="18"/>
      <c r="N639" s="18"/>
      <c r="O639" s="43">
        <f t="shared" si="107"/>
        <v>400000000</v>
      </c>
      <c r="P639" s="43">
        <f>+P640+P642</f>
        <v>0</v>
      </c>
      <c r="Q639" s="43">
        <f t="shared" ref="Q639:BB639" si="113">+Q640+Q642</f>
        <v>0</v>
      </c>
      <c r="R639" s="43">
        <f t="shared" si="113"/>
        <v>0</v>
      </c>
      <c r="S639" s="43">
        <f t="shared" si="113"/>
        <v>0</v>
      </c>
      <c r="T639" s="43">
        <f t="shared" si="113"/>
        <v>0</v>
      </c>
      <c r="U639" s="43">
        <f t="shared" si="113"/>
        <v>0</v>
      </c>
      <c r="V639" s="43">
        <f t="shared" si="113"/>
        <v>0</v>
      </c>
      <c r="W639" s="43">
        <f t="shared" si="113"/>
        <v>0</v>
      </c>
      <c r="X639" s="43">
        <f t="shared" si="113"/>
        <v>0</v>
      </c>
      <c r="Y639" s="43">
        <f t="shared" si="113"/>
        <v>0</v>
      </c>
      <c r="Z639" s="43">
        <f t="shared" si="113"/>
        <v>0</v>
      </c>
      <c r="AA639" s="43">
        <f t="shared" si="113"/>
        <v>0</v>
      </c>
      <c r="AB639" s="43">
        <f t="shared" si="113"/>
        <v>0</v>
      </c>
      <c r="AC639" s="43">
        <f t="shared" si="113"/>
        <v>0</v>
      </c>
      <c r="AD639" s="43">
        <f t="shared" si="113"/>
        <v>0</v>
      </c>
      <c r="AE639" s="43">
        <f t="shared" si="113"/>
        <v>0</v>
      </c>
      <c r="AF639" s="43">
        <f t="shared" si="113"/>
        <v>0</v>
      </c>
      <c r="AG639" s="43">
        <f t="shared" si="113"/>
        <v>0</v>
      </c>
      <c r="AH639" s="43">
        <f t="shared" si="113"/>
        <v>0</v>
      </c>
      <c r="AI639" s="43">
        <f t="shared" si="113"/>
        <v>0</v>
      </c>
      <c r="AJ639" s="43">
        <f t="shared" si="113"/>
        <v>0</v>
      </c>
      <c r="AK639" s="43">
        <f t="shared" si="113"/>
        <v>0</v>
      </c>
      <c r="AL639" s="43">
        <f t="shared" si="113"/>
        <v>0</v>
      </c>
      <c r="AM639" s="43">
        <f t="shared" si="113"/>
        <v>400000000</v>
      </c>
      <c r="AN639" s="43">
        <f t="shared" si="113"/>
        <v>0</v>
      </c>
      <c r="AO639" s="43">
        <f t="shared" si="113"/>
        <v>0</v>
      </c>
      <c r="AP639" s="43">
        <f t="shared" si="113"/>
        <v>0</v>
      </c>
      <c r="AQ639" s="43">
        <f t="shared" si="113"/>
        <v>0</v>
      </c>
      <c r="AR639" s="43">
        <f t="shared" si="113"/>
        <v>0</v>
      </c>
      <c r="AS639" s="43">
        <f t="shared" si="113"/>
        <v>0</v>
      </c>
      <c r="AT639" s="43">
        <f t="shared" si="113"/>
        <v>0</v>
      </c>
      <c r="AU639" s="43">
        <f t="shared" si="113"/>
        <v>0</v>
      </c>
      <c r="AV639" s="43">
        <f t="shared" si="113"/>
        <v>0</v>
      </c>
      <c r="AW639" s="43">
        <f t="shared" si="113"/>
        <v>0</v>
      </c>
      <c r="AX639" s="43">
        <f t="shared" si="113"/>
        <v>0</v>
      </c>
      <c r="AY639" s="43">
        <f t="shared" si="113"/>
        <v>0</v>
      </c>
      <c r="AZ639" s="43">
        <f t="shared" si="113"/>
        <v>0</v>
      </c>
      <c r="BA639" s="43">
        <f t="shared" si="113"/>
        <v>0</v>
      </c>
      <c r="BB639" s="43">
        <f t="shared" si="113"/>
        <v>0</v>
      </c>
    </row>
    <row r="640" spans="1:60" ht="33.75" customHeight="1" x14ac:dyDescent="0.25">
      <c r="A640" s="157" t="s">
        <v>43</v>
      </c>
      <c r="B640" s="158" t="s">
        <v>34</v>
      </c>
      <c r="C640" s="158" t="s">
        <v>34</v>
      </c>
      <c r="D640" s="16" t="s">
        <v>54</v>
      </c>
      <c r="E640" s="16" t="s">
        <v>90</v>
      </c>
      <c r="F640" s="294" t="s">
        <v>1327</v>
      </c>
      <c r="G640" s="54" t="s">
        <v>377</v>
      </c>
      <c r="H640" s="17" t="s">
        <v>378</v>
      </c>
      <c r="I640" s="146" t="s">
        <v>784</v>
      </c>
      <c r="J640" s="18" t="s">
        <v>559</v>
      </c>
      <c r="K640" s="67"/>
      <c r="L640" s="70"/>
      <c r="M640" s="18" t="s">
        <v>907</v>
      </c>
      <c r="N640" s="59">
        <v>300000000</v>
      </c>
      <c r="O640" s="43">
        <f t="shared" si="107"/>
        <v>300000000</v>
      </c>
      <c r="P640" s="44">
        <v>0</v>
      </c>
      <c r="Q640" s="44">
        <v>0</v>
      </c>
      <c r="R640" s="44"/>
      <c r="S640" s="44">
        <v>0</v>
      </c>
      <c r="T640" s="44">
        <v>0</v>
      </c>
      <c r="U640" s="44">
        <v>0</v>
      </c>
      <c r="V640" s="44">
        <v>0</v>
      </c>
      <c r="W640" s="44">
        <v>0</v>
      </c>
      <c r="X640" s="44">
        <v>0</v>
      </c>
      <c r="Y640" s="44"/>
      <c r="Z640" s="44">
        <v>0</v>
      </c>
      <c r="AA640" s="44"/>
      <c r="AB640" s="44">
        <v>0</v>
      </c>
      <c r="AC640" s="44">
        <v>0</v>
      </c>
      <c r="AD640" s="44">
        <v>0</v>
      </c>
      <c r="AE640" s="44"/>
      <c r="AF640" s="44">
        <v>0</v>
      </c>
      <c r="AG640" s="44">
        <v>0</v>
      </c>
      <c r="AH640" s="44">
        <v>0</v>
      </c>
      <c r="AI640" s="44">
        <v>0</v>
      </c>
      <c r="AJ640" s="44">
        <v>0</v>
      </c>
      <c r="AK640" s="44">
        <v>0</v>
      </c>
      <c r="AL640" s="44">
        <v>0</v>
      </c>
      <c r="AM640" s="44">
        <v>300000000</v>
      </c>
      <c r="AN640" s="44">
        <v>0</v>
      </c>
      <c r="AO640" s="44">
        <v>0</v>
      </c>
      <c r="AP640" s="44">
        <v>0</v>
      </c>
      <c r="AQ640" s="44">
        <v>0</v>
      </c>
      <c r="AR640" s="44">
        <v>0</v>
      </c>
      <c r="AS640" s="44">
        <v>0</v>
      </c>
      <c r="AT640" s="44">
        <v>0</v>
      </c>
      <c r="AU640" s="44">
        <v>0</v>
      </c>
      <c r="AV640" s="44"/>
      <c r="AW640" s="44"/>
      <c r="AX640" s="44">
        <v>0</v>
      </c>
      <c r="AY640" s="44"/>
      <c r="AZ640" s="44">
        <v>0</v>
      </c>
      <c r="BA640" s="44"/>
      <c r="BB640" s="41"/>
      <c r="BH640" s="129">
        <f>+N640-O640</f>
        <v>0</v>
      </c>
    </row>
    <row r="641" spans="1:60" ht="26.25" customHeight="1" x14ac:dyDescent="0.25">
      <c r="A641" s="157"/>
      <c r="B641" s="158"/>
      <c r="C641" s="158"/>
      <c r="D641" s="16"/>
      <c r="E641" s="16"/>
      <c r="F641" s="16"/>
      <c r="G641" s="54"/>
      <c r="H641" s="17"/>
      <c r="I641" s="146"/>
      <c r="J641" s="18"/>
      <c r="K641" s="70" t="s">
        <v>1037</v>
      </c>
      <c r="L641" s="71">
        <v>300000000</v>
      </c>
      <c r="M641" s="18"/>
      <c r="N641" s="18"/>
      <c r="O641" s="43">
        <f t="shared" si="107"/>
        <v>0</v>
      </c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  <c r="AA641" s="44"/>
      <c r="AB641" s="44"/>
      <c r="AC641" s="44"/>
      <c r="AD641" s="44"/>
      <c r="AE641" s="44"/>
      <c r="AF641" s="44"/>
      <c r="AG641" s="44"/>
      <c r="AH641" s="44"/>
      <c r="AI641" s="44"/>
      <c r="AJ641" s="44"/>
      <c r="AK641" s="44"/>
      <c r="AL641" s="44"/>
      <c r="AM641" s="44"/>
      <c r="AN641" s="44"/>
      <c r="AO641" s="44"/>
      <c r="AP641" s="44"/>
      <c r="AQ641" s="44"/>
      <c r="AR641" s="44"/>
      <c r="AS641" s="44"/>
      <c r="AT641" s="44"/>
      <c r="AU641" s="44"/>
      <c r="AV641" s="44"/>
      <c r="AW641" s="44"/>
      <c r="AX641" s="44"/>
      <c r="AY641" s="44"/>
      <c r="AZ641" s="44"/>
      <c r="BA641" s="44"/>
      <c r="BB641" s="41"/>
    </row>
    <row r="642" spans="1:60" ht="33.75" customHeight="1" x14ac:dyDescent="0.25">
      <c r="A642" s="157" t="s">
        <v>43</v>
      </c>
      <c r="B642" s="158" t="s">
        <v>34</v>
      </c>
      <c r="C642" s="158" t="s">
        <v>34</v>
      </c>
      <c r="D642" s="16" t="s">
        <v>54</v>
      </c>
      <c r="E642" s="16" t="s">
        <v>90</v>
      </c>
      <c r="F642" s="294" t="s">
        <v>1328</v>
      </c>
      <c r="G642" s="54" t="s">
        <v>379</v>
      </c>
      <c r="H642" s="17" t="s">
        <v>380</v>
      </c>
      <c r="I642" s="146" t="s">
        <v>783</v>
      </c>
      <c r="J642" s="18" t="s">
        <v>559</v>
      </c>
      <c r="K642" s="67"/>
      <c r="L642" s="70"/>
      <c r="M642" s="18" t="s">
        <v>907</v>
      </c>
      <c r="N642" s="59">
        <v>100000000</v>
      </c>
      <c r="O642" s="43">
        <f t="shared" si="107"/>
        <v>100000000</v>
      </c>
      <c r="P642" s="44">
        <v>0</v>
      </c>
      <c r="Q642" s="44">
        <v>0</v>
      </c>
      <c r="R642" s="44"/>
      <c r="S642" s="44">
        <v>0</v>
      </c>
      <c r="T642" s="44">
        <v>0</v>
      </c>
      <c r="U642" s="44">
        <v>0</v>
      </c>
      <c r="V642" s="44">
        <v>0</v>
      </c>
      <c r="W642" s="44">
        <v>0</v>
      </c>
      <c r="X642" s="44">
        <v>0</v>
      </c>
      <c r="Y642" s="44"/>
      <c r="Z642" s="44">
        <v>0</v>
      </c>
      <c r="AA642" s="44"/>
      <c r="AB642" s="44">
        <v>0</v>
      </c>
      <c r="AC642" s="44">
        <v>0</v>
      </c>
      <c r="AD642" s="44">
        <v>0</v>
      </c>
      <c r="AE642" s="44"/>
      <c r="AF642" s="44">
        <v>0</v>
      </c>
      <c r="AG642" s="44">
        <v>0</v>
      </c>
      <c r="AH642" s="44">
        <v>0</v>
      </c>
      <c r="AI642" s="44">
        <v>0</v>
      </c>
      <c r="AJ642" s="44">
        <v>0</v>
      </c>
      <c r="AK642" s="44">
        <v>0</v>
      </c>
      <c r="AL642" s="44">
        <v>0</v>
      </c>
      <c r="AM642" s="44">
        <v>100000000</v>
      </c>
      <c r="AN642" s="44">
        <v>0</v>
      </c>
      <c r="AO642" s="44">
        <v>0</v>
      </c>
      <c r="AP642" s="44">
        <v>0</v>
      </c>
      <c r="AQ642" s="44">
        <v>0</v>
      </c>
      <c r="AR642" s="44">
        <v>0</v>
      </c>
      <c r="AS642" s="44">
        <v>0</v>
      </c>
      <c r="AT642" s="44">
        <v>0</v>
      </c>
      <c r="AU642" s="44">
        <v>0</v>
      </c>
      <c r="AV642" s="44"/>
      <c r="AW642" s="44"/>
      <c r="AX642" s="44">
        <v>0</v>
      </c>
      <c r="AY642" s="44"/>
      <c r="AZ642" s="44">
        <v>0</v>
      </c>
      <c r="BA642" s="44"/>
      <c r="BB642" s="44"/>
      <c r="BC642" s="10"/>
      <c r="BD642" s="10"/>
      <c r="BE642" s="10"/>
      <c r="BH642" s="129">
        <f>+N642-O642</f>
        <v>0</v>
      </c>
    </row>
    <row r="643" spans="1:60" ht="26.25" customHeight="1" x14ac:dyDescent="0.25">
      <c r="A643" s="157"/>
      <c r="B643" s="158"/>
      <c r="C643" s="158"/>
      <c r="D643" s="16"/>
      <c r="E643" s="16"/>
      <c r="F643" s="16"/>
      <c r="G643" s="54"/>
      <c r="H643" s="17"/>
      <c r="I643" s="146"/>
      <c r="J643" s="18"/>
      <c r="K643" s="70" t="s">
        <v>1037</v>
      </c>
      <c r="L643" s="71">
        <v>100000000</v>
      </c>
      <c r="M643" s="18"/>
      <c r="N643" s="18"/>
      <c r="O643" s="43">
        <f t="shared" si="107"/>
        <v>0</v>
      </c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44"/>
      <c r="AC643" s="44"/>
      <c r="AD643" s="44"/>
      <c r="AE643" s="44"/>
      <c r="AF643" s="44"/>
      <c r="AG643" s="44"/>
      <c r="AH643" s="44"/>
      <c r="AI643" s="44"/>
      <c r="AJ643" s="44"/>
      <c r="AK643" s="44"/>
      <c r="AL643" s="44"/>
      <c r="AM643" s="44"/>
      <c r="AN643" s="44"/>
      <c r="AO643" s="44"/>
      <c r="AP643" s="44"/>
      <c r="AQ643" s="44"/>
      <c r="AR643" s="44"/>
      <c r="AS643" s="44"/>
      <c r="AT643" s="44"/>
      <c r="AU643" s="44"/>
      <c r="AV643" s="44"/>
      <c r="AW643" s="44"/>
      <c r="AX643" s="44"/>
      <c r="AY643" s="44"/>
      <c r="AZ643" s="44"/>
      <c r="BA643" s="44"/>
      <c r="BB643" s="44"/>
      <c r="BC643" s="10"/>
      <c r="BD643" s="10"/>
      <c r="BE643" s="10"/>
    </row>
    <row r="644" spans="1:60" ht="13.5" customHeight="1" x14ac:dyDescent="0.25">
      <c r="A644" s="157" t="s">
        <v>43</v>
      </c>
      <c r="B644" s="158" t="s">
        <v>34</v>
      </c>
      <c r="C644" s="158" t="s">
        <v>34</v>
      </c>
      <c r="D644" s="16" t="s">
        <v>54</v>
      </c>
      <c r="E644" s="16" t="s">
        <v>94</v>
      </c>
      <c r="F644" s="16"/>
      <c r="G644" s="173"/>
      <c r="H644" s="18"/>
      <c r="I644" s="18" t="s">
        <v>95</v>
      </c>
      <c r="J644" s="18"/>
      <c r="K644" s="67"/>
      <c r="L644" s="67"/>
      <c r="M644" s="18"/>
      <c r="N644" s="18"/>
      <c r="O644" s="43">
        <f t="shared" si="107"/>
        <v>50000000</v>
      </c>
      <c r="P644" s="43">
        <f>+P645</f>
        <v>50000000</v>
      </c>
      <c r="Q644" s="43">
        <f t="shared" ref="Q644:BB644" si="114">+Q645</f>
        <v>0</v>
      </c>
      <c r="R644" s="43">
        <f t="shared" si="114"/>
        <v>0</v>
      </c>
      <c r="S644" s="43">
        <f t="shared" si="114"/>
        <v>0</v>
      </c>
      <c r="T644" s="43">
        <f t="shared" si="114"/>
        <v>0</v>
      </c>
      <c r="U644" s="43">
        <f t="shared" si="114"/>
        <v>0</v>
      </c>
      <c r="V644" s="43">
        <f t="shared" si="114"/>
        <v>0</v>
      </c>
      <c r="W644" s="43">
        <f t="shared" si="114"/>
        <v>0</v>
      </c>
      <c r="X644" s="43">
        <f t="shared" si="114"/>
        <v>0</v>
      </c>
      <c r="Y644" s="43">
        <f t="shared" si="114"/>
        <v>0</v>
      </c>
      <c r="Z644" s="43">
        <f t="shared" si="114"/>
        <v>0</v>
      </c>
      <c r="AA644" s="43">
        <f t="shared" si="114"/>
        <v>0</v>
      </c>
      <c r="AB644" s="43">
        <f t="shared" si="114"/>
        <v>0</v>
      </c>
      <c r="AC644" s="43">
        <f t="shared" si="114"/>
        <v>0</v>
      </c>
      <c r="AD644" s="43">
        <f t="shared" si="114"/>
        <v>0</v>
      </c>
      <c r="AE644" s="43">
        <f t="shared" si="114"/>
        <v>0</v>
      </c>
      <c r="AF644" s="43">
        <f t="shared" si="114"/>
        <v>0</v>
      </c>
      <c r="AG644" s="43">
        <f t="shared" si="114"/>
        <v>0</v>
      </c>
      <c r="AH644" s="43">
        <f t="shared" si="114"/>
        <v>0</v>
      </c>
      <c r="AI644" s="43">
        <f t="shared" si="114"/>
        <v>0</v>
      </c>
      <c r="AJ644" s="43">
        <f t="shared" si="114"/>
        <v>0</v>
      </c>
      <c r="AK644" s="43">
        <f t="shared" si="114"/>
        <v>0</v>
      </c>
      <c r="AL644" s="43">
        <f t="shared" si="114"/>
        <v>0</v>
      </c>
      <c r="AM644" s="43">
        <f t="shared" si="114"/>
        <v>0</v>
      </c>
      <c r="AN644" s="43">
        <f t="shared" si="114"/>
        <v>0</v>
      </c>
      <c r="AO644" s="43">
        <f t="shared" si="114"/>
        <v>0</v>
      </c>
      <c r="AP644" s="43">
        <f t="shared" si="114"/>
        <v>0</v>
      </c>
      <c r="AQ644" s="43">
        <f t="shared" si="114"/>
        <v>0</v>
      </c>
      <c r="AR644" s="43">
        <f t="shared" si="114"/>
        <v>0</v>
      </c>
      <c r="AS644" s="43">
        <f t="shared" si="114"/>
        <v>0</v>
      </c>
      <c r="AT644" s="43">
        <f t="shared" si="114"/>
        <v>0</v>
      </c>
      <c r="AU644" s="43">
        <f t="shared" si="114"/>
        <v>0</v>
      </c>
      <c r="AV644" s="43">
        <f t="shared" si="114"/>
        <v>0</v>
      </c>
      <c r="AW644" s="43">
        <f t="shared" si="114"/>
        <v>0</v>
      </c>
      <c r="AX644" s="43">
        <f t="shared" si="114"/>
        <v>0</v>
      </c>
      <c r="AY644" s="43">
        <f t="shared" si="114"/>
        <v>0</v>
      </c>
      <c r="AZ644" s="43">
        <f t="shared" si="114"/>
        <v>0</v>
      </c>
      <c r="BA644" s="43">
        <f t="shared" si="114"/>
        <v>0</v>
      </c>
      <c r="BB644" s="43">
        <f t="shared" si="114"/>
        <v>0</v>
      </c>
      <c r="BC644" s="10"/>
      <c r="BD644" s="10"/>
      <c r="BE644" s="10"/>
    </row>
    <row r="645" spans="1:60" ht="33.75" customHeight="1" x14ac:dyDescent="0.25">
      <c r="A645" s="157" t="s">
        <v>43</v>
      </c>
      <c r="B645" s="158" t="s">
        <v>34</v>
      </c>
      <c r="C645" s="158" t="s">
        <v>34</v>
      </c>
      <c r="D645" s="16" t="s">
        <v>54</v>
      </c>
      <c r="E645" s="16" t="s">
        <v>94</v>
      </c>
      <c r="F645" s="294" t="s">
        <v>1329</v>
      </c>
      <c r="G645" s="54" t="s">
        <v>381</v>
      </c>
      <c r="H645" s="17" t="s">
        <v>382</v>
      </c>
      <c r="I645" s="146" t="s">
        <v>785</v>
      </c>
      <c r="J645" s="18" t="s">
        <v>559</v>
      </c>
      <c r="K645" s="67"/>
      <c r="L645" s="67"/>
      <c r="M645" s="18" t="s">
        <v>907</v>
      </c>
      <c r="N645" s="59">
        <v>50000000</v>
      </c>
      <c r="O645" s="43">
        <f t="shared" si="107"/>
        <v>50000000</v>
      </c>
      <c r="P645" s="44">
        <v>50000000</v>
      </c>
      <c r="Q645" s="44">
        <v>0</v>
      </c>
      <c r="R645" s="44"/>
      <c r="S645" s="44">
        <v>0</v>
      </c>
      <c r="T645" s="44">
        <v>0</v>
      </c>
      <c r="U645" s="44">
        <v>0</v>
      </c>
      <c r="V645" s="44">
        <v>0</v>
      </c>
      <c r="W645" s="44">
        <v>0</v>
      </c>
      <c r="X645" s="44">
        <v>0</v>
      </c>
      <c r="Y645" s="44"/>
      <c r="Z645" s="44">
        <v>0</v>
      </c>
      <c r="AA645" s="44"/>
      <c r="AB645" s="44">
        <v>0</v>
      </c>
      <c r="AC645" s="44">
        <v>0</v>
      </c>
      <c r="AD645" s="44">
        <v>0</v>
      </c>
      <c r="AE645" s="44"/>
      <c r="AF645" s="44">
        <v>0</v>
      </c>
      <c r="AG645" s="44">
        <v>0</v>
      </c>
      <c r="AH645" s="44">
        <v>0</v>
      </c>
      <c r="AI645" s="44">
        <v>0</v>
      </c>
      <c r="AJ645" s="44">
        <v>0</v>
      </c>
      <c r="AK645" s="44">
        <v>0</v>
      </c>
      <c r="AL645" s="44">
        <v>0</v>
      </c>
      <c r="AM645" s="44">
        <v>0</v>
      </c>
      <c r="AN645" s="44">
        <v>0</v>
      </c>
      <c r="AO645" s="44">
        <v>0</v>
      </c>
      <c r="AP645" s="44">
        <v>0</v>
      </c>
      <c r="AQ645" s="44">
        <v>0</v>
      </c>
      <c r="AR645" s="44">
        <v>0</v>
      </c>
      <c r="AS645" s="44">
        <v>0</v>
      </c>
      <c r="AT645" s="44">
        <v>0</v>
      </c>
      <c r="AU645" s="44">
        <v>0</v>
      </c>
      <c r="AV645" s="44"/>
      <c r="AW645" s="44"/>
      <c r="AX645" s="44">
        <v>0</v>
      </c>
      <c r="AY645" s="44"/>
      <c r="AZ645" s="44">
        <v>0</v>
      </c>
      <c r="BA645" s="44"/>
      <c r="BB645" s="41"/>
      <c r="BH645" s="129">
        <f>+N645-O645</f>
        <v>0</v>
      </c>
    </row>
    <row r="646" spans="1:60" ht="51.75" customHeight="1" x14ac:dyDescent="0.25">
      <c r="A646" s="157"/>
      <c r="B646" s="158"/>
      <c r="C646" s="158"/>
      <c r="D646" s="16"/>
      <c r="E646" s="16"/>
      <c r="F646" s="155"/>
      <c r="G646" s="54"/>
      <c r="H646" s="17"/>
      <c r="I646" s="146"/>
      <c r="J646" s="18"/>
      <c r="K646" s="70" t="s">
        <v>1067</v>
      </c>
      <c r="L646" s="71">
        <v>50000000</v>
      </c>
      <c r="M646" s="18"/>
      <c r="N646" s="18"/>
      <c r="O646" s="43">
        <f t="shared" si="107"/>
        <v>0</v>
      </c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  <c r="AA646" s="44"/>
      <c r="AB646" s="44"/>
      <c r="AC646" s="44"/>
      <c r="AD646" s="44"/>
      <c r="AE646" s="44"/>
      <c r="AF646" s="44"/>
      <c r="AG646" s="44"/>
      <c r="AH646" s="44"/>
      <c r="AI646" s="44"/>
      <c r="AJ646" s="44"/>
      <c r="AK646" s="44"/>
      <c r="AL646" s="44"/>
      <c r="AM646" s="44"/>
      <c r="AN646" s="44"/>
      <c r="AO646" s="44"/>
      <c r="AP646" s="44"/>
      <c r="AQ646" s="44"/>
      <c r="AR646" s="44"/>
      <c r="AS646" s="44"/>
      <c r="AT646" s="44"/>
      <c r="AU646" s="44"/>
      <c r="AV646" s="44"/>
      <c r="AW646" s="44"/>
      <c r="AX646" s="44"/>
      <c r="AY646" s="44"/>
      <c r="AZ646" s="44"/>
      <c r="BA646" s="44"/>
      <c r="BB646" s="41"/>
    </row>
    <row r="647" spans="1:60" ht="12.75" customHeight="1" x14ac:dyDescent="0.25">
      <c r="A647" s="127" t="s">
        <v>44</v>
      </c>
      <c r="B647" s="143"/>
      <c r="C647" s="143"/>
      <c r="D647" s="143"/>
      <c r="E647" s="143"/>
      <c r="F647" s="143"/>
      <c r="G647" s="177"/>
      <c r="H647" s="143"/>
      <c r="I647" s="49" t="s">
        <v>511</v>
      </c>
      <c r="J647" s="49"/>
      <c r="K647" s="66"/>
      <c r="L647" s="66"/>
      <c r="M647" s="49"/>
      <c r="N647" s="49"/>
      <c r="O647" s="122">
        <f t="shared" si="107"/>
        <v>7560405949.999999</v>
      </c>
      <c r="P647" s="123">
        <f t="shared" ref="P647:BB647" si="115">+P648+P659+P697</f>
        <v>6436062000</v>
      </c>
      <c r="Q647" s="123">
        <f t="shared" si="115"/>
        <v>0</v>
      </c>
      <c r="R647" s="123">
        <f t="shared" si="115"/>
        <v>0</v>
      </c>
      <c r="S647" s="123">
        <f t="shared" si="115"/>
        <v>0</v>
      </c>
      <c r="T647" s="123">
        <f t="shared" si="115"/>
        <v>0</v>
      </c>
      <c r="U647" s="123">
        <f t="shared" si="115"/>
        <v>0</v>
      </c>
      <c r="V647" s="123">
        <f t="shared" si="115"/>
        <v>449999999.69</v>
      </c>
      <c r="W647" s="123">
        <f t="shared" si="115"/>
        <v>0</v>
      </c>
      <c r="X647" s="123">
        <f t="shared" si="115"/>
        <v>0</v>
      </c>
      <c r="Y647" s="123">
        <f t="shared" si="115"/>
        <v>0</v>
      </c>
      <c r="Z647" s="123">
        <f t="shared" si="115"/>
        <v>0</v>
      </c>
      <c r="AA647" s="123">
        <f t="shared" si="115"/>
        <v>44490783.079999998</v>
      </c>
      <c r="AB647" s="123">
        <f t="shared" si="115"/>
        <v>0</v>
      </c>
      <c r="AC647" s="123">
        <f t="shared" si="115"/>
        <v>0</v>
      </c>
      <c r="AD647" s="123">
        <f t="shared" si="115"/>
        <v>15314498</v>
      </c>
      <c r="AE647" s="123">
        <f t="shared" si="115"/>
        <v>0</v>
      </c>
      <c r="AF647" s="123">
        <f t="shared" si="115"/>
        <v>0</v>
      </c>
      <c r="AG647" s="123">
        <f t="shared" si="115"/>
        <v>181622730.04000002</v>
      </c>
      <c r="AH647" s="123">
        <f t="shared" si="115"/>
        <v>0</v>
      </c>
      <c r="AI647" s="123">
        <f t="shared" si="115"/>
        <v>62142694.75</v>
      </c>
      <c r="AJ647" s="123">
        <f t="shared" si="115"/>
        <v>0</v>
      </c>
      <c r="AK647" s="123">
        <f t="shared" si="115"/>
        <v>0</v>
      </c>
      <c r="AL647" s="123">
        <f t="shared" si="115"/>
        <v>370773244.44</v>
      </c>
      <c r="AM647" s="123">
        <f t="shared" si="115"/>
        <v>0</v>
      </c>
      <c r="AN647" s="123">
        <f t="shared" si="115"/>
        <v>0</v>
      </c>
      <c r="AO647" s="123">
        <f t="shared" si="115"/>
        <v>0</v>
      </c>
      <c r="AP647" s="123">
        <f t="shared" si="115"/>
        <v>0</v>
      </c>
      <c r="AQ647" s="123">
        <f t="shared" si="115"/>
        <v>0</v>
      </c>
      <c r="AR647" s="123">
        <f t="shared" si="115"/>
        <v>0</v>
      </c>
      <c r="AS647" s="123">
        <f t="shared" si="115"/>
        <v>0</v>
      </c>
      <c r="AT647" s="123">
        <f t="shared" si="115"/>
        <v>0</v>
      </c>
      <c r="AU647" s="123">
        <f t="shared" si="115"/>
        <v>0</v>
      </c>
      <c r="AV647" s="123">
        <f t="shared" si="115"/>
        <v>0</v>
      </c>
      <c r="AW647" s="123">
        <f t="shared" si="115"/>
        <v>0</v>
      </c>
      <c r="AX647" s="123">
        <f t="shared" si="115"/>
        <v>0</v>
      </c>
      <c r="AY647" s="123">
        <f t="shared" si="115"/>
        <v>0</v>
      </c>
      <c r="AZ647" s="123">
        <f t="shared" si="115"/>
        <v>0</v>
      </c>
      <c r="BA647" s="123">
        <f t="shared" si="115"/>
        <v>0</v>
      </c>
      <c r="BB647" s="123">
        <f t="shared" si="115"/>
        <v>0</v>
      </c>
      <c r="BC647" s="10"/>
      <c r="BD647" s="10"/>
      <c r="BE647" s="10"/>
    </row>
    <row r="648" spans="1:60" ht="12.75" customHeight="1" x14ac:dyDescent="0.25">
      <c r="A648" s="157" t="s">
        <v>44</v>
      </c>
      <c r="B648" s="16" t="s">
        <v>34</v>
      </c>
      <c r="C648" s="16"/>
      <c r="D648" s="16"/>
      <c r="E648" s="16"/>
      <c r="F648" s="16"/>
      <c r="G648" s="173"/>
      <c r="H648" s="18"/>
      <c r="I648" s="18" t="s">
        <v>45</v>
      </c>
      <c r="J648" s="18"/>
      <c r="K648" s="67"/>
      <c r="L648" s="67"/>
      <c r="M648" s="18"/>
      <c r="N648" s="18"/>
      <c r="O648" s="43">
        <f t="shared" ref="O648:O651" si="116">+SUM(P648:BA648)</f>
        <v>399999999.69</v>
      </c>
      <c r="P648" s="43">
        <f>+P649</f>
        <v>0</v>
      </c>
      <c r="Q648" s="43">
        <f t="shared" ref="Q648:BB650" si="117">+Q649</f>
        <v>0</v>
      </c>
      <c r="R648" s="43">
        <f t="shared" si="117"/>
        <v>0</v>
      </c>
      <c r="S648" s="43">
        <f t="shared" si="117"/>
        <v>0</v>
      </c>
      <c r="T648" s="43">
        <f t="shared" si="117"/>
        <v>0</v>
      </c>
      <c r="U648" s="43">
        <f t="shared" si="117"/>
        <v>0</v>
      </c>
      <c r="V648" s="43">
        <f t="shared" si="117"/>
        <v>399999999.69</v>
      </c>
      <c r="W648" s="43">
        <f t="shared" si="117"/>
        <v>0</v>
      </c>
      <c r="X648" s="43">
        <f t="shared" si="117"/>
        <v>0</v>
      </c>
      <c r="Y648" s="43">
        <f t="shared" si="117"/>
        <v>0</v>
      </c>
      <c r="Z648" s="43">
        <f t="shared" si="117"/>
        <v>0</v>
      </c>
      <c r="AA648" s="43">
        <f t="shared" si="117"/>
        <v>0</v>
      </c>
      <c r="AB648" s="43">
        <f t="shared" si="117"/>
        <v>0</v>
      </c>
      <c r="AC648" s="43">
        <f t="shared" si="117"/>
        <v>0</v>
      </c>
      <c r="AD648" s="43">
        <f t="shared" si="117"/>
        <v>0</v>
      </c>
      <c r="AE648" s="43">
        <f t="shared" si="117"/>
        <v>0</v>
      </c>
      <c r="AF648" s="43">
        <f t="shared" si="117"/>
        <v>0</v>
      </c>
      <c r="AG648" s="43">
        <f t="shared" si="117"/>
        <v>0</v>
      </c>
      <c r="AH648" s="43">
        <f t="shared" si="117"/>
        <v>0</v>
      </c>
      <c r="AI648" s="43">
        <f t="shared" si="117"/>
        <v>0</v>
      </c>
      <c r="AJ648" s="43">
        <f t="shared" si="117"/>
        <v>0</v>
      </c>
      <c r="AK648" s="43">
        <f t="shared" si="117"/>
        <v>0</v>
      </c>
      <c r="AL648" s="43">
        <f t="shared" si="117"/>
        <v>0</v>
      </c>
      <c r="AM648" s="43">
        <f t="shared" si="117"/>
        <v>0</v>
      </c>
      <c r="AN648" s="43">
        <f t="shared" si="117"/>
        <v>0</v>
      </c>
      <c r="AO648" s="43">
        <f t="shared" si="117"/>
        <v>0</v>
      </c>
      <c r="AP648" s="43">
        <f t="shared" si="117"/>
        <v>0</v>
      </c>
      <c r="AQ648" s="43">
        <f t="shared" si="117"/>
        <v>0</v>
      </c>
      <c r="AR648" s="43">
        <f t="shared" si="117"/>
        <v>0</v>
      </c>
      <c r="AS648" s="43">
        <f t="shared" si="117"/>
        <v>0</v>
      </c>
      <c r="AT648" s="43">
        <f t="shared" si="117"/>
        <v>0</v>
      </c>
      <c r="AU648" s="43">
        <f t="shared" si="117"/>
        <v>0</v>
      </c>
      <c r="AV648" s="43">
        <f t="shared" si="117"/>
        <v>0</v>
      </c>
      <c r="AW648" s="43">
        <f t="shared" si="117"/>
        <v>0</v>
      </c>
      <c r="AX648" s="43">
        <f t="shared" si="117"/>
        <v>0</v>
      </c>
      <c r="AY648" s="43">
        <f t="shared" si="117"/>
        <v>0</v>
      </c>
      <c r="AZ648" s="43">
        <f t="shared" si="117"/>
        <v>0</v>
      </c>
      <c r="BA648" s="43">
        <f t="shared" si="117"/>
        <v>0</v>
      </c>
      <c r="BB648" s="43">
        <f t="shared" si="117"/>
        <v>0</v>
      </c>
      <c r="BC648" s="10"/>
      <c r="BD648" s="10"/>
      <c r="BE648" s="10"/>
    </row>
    <row r="649" spans="1:60" ht="78.75" customHeight="1" x14ac:dyDescent="0.25">
      <c r="A649" s="157" t="s">
        <v>44</v>
      </c>
      <c r="B649" s="158" t="s">
        <v>34</v>
      </c>
      <c r="C649" s="16" t="s">
        <v>34</v>
      </c>
      <c r="D649" s="16"/>
      <c r="E649" s="16"/>
      <c r="F649" s="16"/>
      <c r="G649" s="173"/>
      <c r="H649" s="18"/>
      <c r="I649" s="18" t="s">
        <v>1142</v>
      </c>
      <c r="J649" s="18"/>
      <c r="K649" s="67"/>
      <c r="L649" s="67"/>
      <c r="M649" s="18"/>
      <c r="N649" s="18"/>
      <c r="O649" s="43">
        <f t="shared" si="116"/>
        <v>399999999.69</v>
      </c>
      <c r="P649" s="43">
        <f>+P650</f>
        <v>0</v>
      </c>
      <c r="Q649" s="43">
        <f t="shared" si="117"/>
        <v>0</v>
      </c>
      <c r="R649" s="43">
        <f t="shared" si="117"/>
        <v>0</v>
      </c>
      <c r="S649" s="43">
        <f t="shared" si="117"/>
        <v>0</v>
      </c>
      <c r="T649" s="43">
        <f t="shared" si="117"/>
        <v>0</v>
      </c>
      <c r="U649" s="43">
        <f t="shared" si="117"/>
        <v>0</v>
      </c>
      <c r="V649" s="43">
        <f t="shared" si="117"/>
        <v>399999999.69</v>
      </c>
      <c r="W649" s="43">
        <f t="shared" si="117"/>
        <v>0</v>
      </c>
      <c r="X649" s="43">
        <f t="shared" si="117"/>
        <v>0</v>
      </c>
      <c r="Y649" s="43">
        <f t="shared" si="117"/>
        <v>0</v>
      </c>
      <c r="Z649" s="43">
        <f t="shared" si="117"/>
        <v>0</v>
      </c>
      <c r="AA649" s="43">
        <f t="shared" si="117"/>
        <v>0</v>
      </c>
      <c r="AB649" s="43">
        <f t="shared" si="117"/>
        <v>0</v>
      </c>
      <c r="AC649" s="43">
        <f t="shared" si="117"/>
        <v>0</v>
      </c>
      <c r="AD649" s="43">
        <f t="shared" si="117"/>
        <v>0</v>
      </c>
      <c r="AE649" s="43">
        <f t="shared" si="117"/>
        <v>0</v>
      </c>
      <c r="AF649" s="43">
        <f t="shared" si="117"/>
        <v>0</v>
      </c>
      <c r="AG649" s="43">
        <f t="shared" si="117"/>
        <v>0</v>
      </c>
      <c r="AH649" s="43">
        <f t="shared" si="117"/>
        <v>0</v>
      </c>
      <c r="AI649" s="43">
        <f t="shared" si="117"/>
        <v>0</v>
      </c>
      <c r="AJ649" s="43">
        <f t="shared" si="117"/>
        <v>0</v>
      </c>
      <c r="AK649" s="43">
        <f t="shared" si="117"/>
        <v>0</v>
      </c>
      <c r="AL649" s="43">
        <f t="shared" si="117"/>
        <v>0</v>
      </c>
      <c r="AM649" s="43">
        <f t="shared" si="117"/>
        <v>0</v>
      </c>
      <c r="AN649" s="43">
        <f t="shared" si="117"/>
        <v>0</v>
      </c>
      <c r="AO649" s="43">
        <f t="shared" si="117"/>
        <v>0</v>
      </c>
      <c r="AP649" s="43">
        <f t="shared" si="117"/>
        <v>0</v>
      </c>
      <c r="AQ649" s="43">
        <f t="shared" si="117"/>
        <v>0</v>
      </c>
      <c r="AR649" s="43">
        <f t="shared" si="117"/>
        <v>0</v>
      </c>
      <c r="AS649" s="43">
        <f t="shared" si="117"/>
        <v>0</v>
      </c>
      <c r="AT649" s="43">
        <f t="shared" si="117"/>
        <v>0</v>
      </c>
      <c r="AU649" s="43">
        <f t="shared" si="117"/>
        <v>0</v>
      </c>
      <c r="AV649" s="43">
        <f t="shared" si="117"/>
        <v>0</v>
      </c>
      <c r="AW649" s="43">
        <f t="shared" si="117"/>
        <v>0</v>
      </c>
      <c r="AX649" s="43">
        <f t="shared" si="117"/>
        <v>0</v>
      </c>
      <c r="AY649" s="43">
        <f t="shared" si="117"/>
        <v>0</v>
      </c>
      <c r="AZ649" s="43">
        <f t="shared" si="117"/>
        <v>0</v>
      </c>
      <c r="BA649" s="43">
        <f t="shared" si="117"/>
        <v>0</v>
      </c>
      <c r="BB649" s="43">
        <f t="shared" si="117"/>
        <v>0</v>
      </c>
      <c r="BC649" s="10"/>
      <c r="BD649" s="10"/>
      <c r="BE649" s="10"/>
    </row>
    <row r="650" spans="1:60" ht="22.5" customHeight="1" x14ac:dyDescent="0.25">
      <c r="A650" s="157" t="s">
        <v>44</v>
      </c>
      <c r="B650" s="158" t="s">
        <v>34</v>
      </c>
      <c r="C650" s="158" t="s">
        <v>34</v>
      </c>
      <c r="D650" s="158" t="s">
        <v>54</v>
      </c>
      <c r="E650" s="16"/>
      <c r="F650" s="16"/>
      <c r="G650" s="173"/>
      <c r="H650" s="18"/>
      <c r="I650" s="18" t="s">
        <v>55</v>
      </c>
      <c r="J650" s="18"/>
      <c r="K650" s="67"/>
      <c r="L650" s="67"/>
      <c r="M650" s="18"/>
      <c r="N650" s="18"/>
      <c r="O650" s="43">
        <f t="shared" si="116"/>
        <v>399999999.69</v>
      </c>
      <c r="P650" s="43">
        <f>+P651</f>
        <v>0</v>
      </c>
      <c r="Q650" s="43">
        <f t="shared" si="117"/>
        <v>0</v>
      </c>
      <c r="R650" s="43">
        <f t="shared" si="117"/>
        <v>0</v>
      </c>
      <c r="S650" s="43">
        <f t="shared" si="117"/>
        <v>0</v>
      </c>
      <c r="T650" s="43">
        <f t="shared" si="117"/>
        <v>0</v>
      </c>
      <c r="U650" s="43">
        <f t="shared" si="117"/>
        <v>0</v>
      </c>
      <c r="V650" s="43">
        <f t="shared" si="117"/>
        <v>399999999.69</v>
      </c>
      <c r="W650" s="43">
        <f t="shared" si="117"/>
        <v>0</v>
      </c>
      <c r="X650" s="43">
        <f t="shared" si="117"/>
        <v>0</v>
      </c>
      <c r="Y650" s="43">
        <f t="shared" si="117"/>
        <v>0</v>
      </c>
      <c r="Z650" s="43">
        <f t="shared" si="117"/>
        <v>0</v>
      </c>
      <c r="AA650" s="43">
        <f t="shared" si="117"/>
        <v>0</v>
      </c>
      <c r="AB650" s="43">
        <f t="shared" si="117"/>
        <v>0</v>
      </c>
      <c r="AC650" s="43">
        <f t="shared" si="117"/>
        <v>0</v>
      </c>
      <c r="AD650" s="43">
        <f t="shared" si="117"/>
        <v>0</v>
      </c>
      <c r="AE650" s="43">
        <f t="shared" si="117"/>
        <v>0</v>
      </c>
      <c r="AF650" s="43">
        <f t="shared" si="117"/>
        <v>0</v>
      </c>
      <c r="AG650" s="43">
        <f t="shared" si="117"/>
        <v>0</v>
      </c>
      <c r="AH650" s="43">
        <f t="shared" si="117"/>
        <v>0</v>
      </c>
      <c r="AI650" s="43">
        <f t="shared" si="117"/>
        <v>0</v>
      </c>
      <c r="AJ650" s="43">
        <f t="shared" si="117"/>
        <v>0</v>
      </c>
      <c r="AK650" s="43">
        <f t="shared" si="117"/>
        <v>0</v>
      </c>
      <c r="AL650" s="43">
        <f t="shared" si="117"/>
        <v>0</v>
      </c>
      <c r="AM650" s="43">
        <f t="shared" si="117"/>
        <v>0</v>
      </c>
      <c r="AN650" s="43">
        <f t="shared" si="117"/>
        <v>0</v>
      </c>
      <c r="AO650" s="43">
        <f t="shared" si="117"/>
        <v>0</v>
      </c>
      <c r="AP650" s="43">
        <f t="shared" si="117"/>
        <v>0</v>
      </c>
      <c r="AQ650" s="43">
        <f t="shared" si="117"/>
        <v>0</v>
      </c>
      <c r="AR650" s="43">
        <f t="shared" si="117"/>
        <v>0</v>
      </c>
      <c r="AS650" s="43">
        <f t="shared" si="117"/>
        <v>0</v>
      </c>
      <c r="AT650" s="43">
        <f t="shared" si="117"/>
        <v>0</v>
      </c>
      <c r="AU650" s="43">
        <f t="shared" si="117"/>
        <v>0</v>
      </c>
      <c r="AV650" s="43">
        <f t="shared" si="117"/>
        <v>0</v>
      </c>
      <c r="AW650" s="43">
        <f t="shared" si="117"/>
        <v>0</v>
      </c>
      <c r="AX650" s="43">
        <f t="shared" si="117"/>
        <v>0</v>
      </c>
      <c r="AY650" s="43">
        <f t="shared" si="117"/>
        <v>0</v>
      </c>
      <c r="AZ650" s="43">
        <f t="shared" si="117"/>
        <v>0</v>
      </c>
      <c r="BA650" s="43">
        <f t="shared" si="117"/>
        <v>0</v>
      </c>
      <c r="BB650" s="43">
        <f t="shared" si="117"/>
        <v>0</v>
      </c>
      <c r="BC650" s="10"/>
      <c r="BD650" s="10"/>
      <c r="BE650" s="10"/>
    </row>
    <row r="651" spans="1:60" ht="13.5" customHeight="1" x14ac:dyDescent="0.25">
      <c r="A651" s="157" t="s">
        <v>44</v>
      </c>
      <c r="B651" s="158" t="s">
        <v>34</v>
      </c>
      <c r="C651" s="158" t="s">
        <v>34</v>
      </c>
      <c r="D651" s="158" t="s">
        <v>54</v>
      </c>
      <c r="E651" s="158" t="s">
        <v>90</v>
      </c>
      <c r="F651" s="16"/>
      <c r="G651" s="173"/>
      <c r="H651" s="18"/>
      <c r="I651" s="18" t="s">
        <v>91</v>
      </c>
      <c r="J651" s="18"/>
      <c r="K651" s="67"/>
      <c r="L651" s="67"/>
      <c r="M651" s="18"/>
      <c r="N651" s="18"/>
      <c r="O651" s="43">
        <f t="shared" si="116"/>
        <v>399999999.69</v>
      </c>
      <c r="P651" s="43">
        <f t="shared" ref="P651:BB651" si="118">+P652+P654</f>
        <v>0</v>
      </c>
      <c r="Q651" s="43">
        <f t="shared" si="118"/>
        <v>0</v>
      </c>
      <c r="R651" s="43">
        <f t="shared" si="118"/>
        <v>0</v>
      </c>
      <c r="S651" s="43">
        <f t="shared" si="118"/>
        <v>0</v>
      </c>
      <c r="T651" s="43">
        <f t="shared" si="118"/>
        <v>0</v>
      </c>
      <c r="U651" s="43">
        <f t="shared" si="118"/>
        <v>0</v>
      </c>
      <c r="V651" s="43">
        <f t="shared" si="118"/>
        <v>399999999.69</v>
      </c>
      <c r="W651" s="43">
        <f t="shared" si="118"/>
        <v>0</v>
      </c>
      <c r="X651" s="43">
        <f t="shared" si="118"/>
        <v>0</v>
      </c>
      <c r="Y651" s="43">
        <f t="shared" si="118"/>
        <v>0</v>
      </c>
      <c r="Z651" s="43">
        <f t="shared" si="118"/>
        <v>0</v>
      </c>
      <c r="AA651" s="43">
        <f t="shared" si="118"/>
        <v>0</v>
      </c>
      <c r="AB651" s="43">
        <f t="shared" si="118"/>
        <v>0</v>
      </c>
      <c r="AC651" s="43">
        <f t="shared" si="118"/>
        <v>0</v>
      </c>
      <c r="AD651" s="43">
        <f t="shared" si="118"/>
        <v>0</v>
      </c>
      <c r="AE651" s="43">
        <f t="shared" si="118"/>
        <v>0</v>
      </c>
      <c r="AF651" s="43">
        <f t="shared" si="118"/>
        <v>0</v>
      </c>
      <c r="AG651" s="43">
        <f t="shared" si="118"/>
        <v>0</v>
      </c>
      <c r="AH651" s="43">
        <f t="shared" si="118"/>
        <v>0</v>
      </c>
      <c r="AI651" s="43">
        <f t="shared" si="118"/>
        <v>0</v>
      </c>
      <c r="AJ651" s="43">
        <f t="shared" si="118"/>
        <v>0</v>
      </c>
      <c r="AK651" s="43">
        <f t="shared" si="118"/>
        <v>0</v>
      </c>
      <c r="AL651" s="43">
        <f t="shared" si="118"/>
        <v>0</v>
      </c>
      <c r="AM651" s="43">
        <f t="shared" si="118"/>
        <v>0</v>
      </c>
      <c r="AN651" s="43">
        <f t="shared" si="118"/>
        <v>0</v>
      </c>
      <c r="AO651" s="43">
        <f t="shared" si="118"/>
        <v>0</v>
      </c>
      <c r="AP651" s="43">
        <f t="shared" si="118"/>
        <v>0</v>
      </c>
      <c r="AQ651" s="43">
        <f t="shared" si="118"/>
        <v>0</v>
      </c>
      <c r="AR651" s="43">
        <f t="shared" si="118"/>
        <v>0</v>
      </c>
      <c r="AS651" s="43">
        <f t="shared" si="118"/>
        <v>0</v>
      </c>
      <c r="AT651" s="43">
        <f t="shared" si="118"/>
        <v>0</v>
      </c>
      <c r="AU651" s="43">
        <f t="shared" si="118"/>
        <v>0</v>
      </c>
      <c r="AV651" s="43">
        <f t="shared" si="118"/>
        <v>0</v>
      </c>
      <c r="AW651" s="43">
        <f t="shared" si="118"/>
        <v>0</v>
      </c>
      <c r="AX651" s="43">
        <f t="shared" si="118"/>
        <v>0</v>
      </c>
      <c r="AY651" s="43">
        <f t="shared" si="118"/>
        <v>0</v>
      </c>
      <c r="AZ651" s="43">
        <f t="shared" si="118"/>
        <v>0</v>
      </c>
      <c r="BA651" s="43">
        <f t="shared" si="118"/>
        <v>0</v>
      </c>
      <c r="BB651" s="43">
        <f t="shared" si="118"/>
        <v>0</v>
      </c>
      <c r="BC651" s="10"/>
      <c r="BD651" s="10"/>
      <c r="BE651" s="10"/>
    </row>
    <row r="652" spans="1:60" ht="33.75" customHeight="1" x14ac:dyDescent="0.25">
      <c r="A652" s="157" t="s">
        <v>44</v>
      </c>
      <c r="B652" s="16" t="s">
        <v>34</v>
      </c>
      <c r="C652" s="16" t="s">
        <v>34</v>
      </c>
      <c r="D652" s="158" t="s">
        <v>54</v>
      </c>
      <c r="E652" s="16" t="s">
        <v>90</v>
      </c>
      <c r="F652" s="294" t="s">
        <v>1195</v>
      </c>
      <c r="G652" s="54"/>
      <c r="H652" s="17" t="s">
        <v>1128</v>
      </c>
      <c r="I652" s="146" t="s">
        <v>1129</v>
      </c>
      <c r="J652" s="152" t="s">
        <v>558</v>
      </c>
      <c r="K652" s="193"/>
      <c r="L652" s="193"/>
      <c r="M652" s="152"/>
      <c r="N652" s="224">
        <v>200000000</v>
      </c>
      <c r="O652" s="43">
        <f t="shared" ref="O652" si="119">+SUM(P652:BA652)</f>
        <v>200000000</v>
      </c>
      <c r="P652" s="44">
        <v>0</v>
      </c>
      <c r="Q652" s="44">
        <v>0</v>
      </c>
      <c r="R652" s="44"/>
      <c r="S652" s="44">
        <v>0</v>
      </c>
      <c r="T652" s="44">
        <v>0</v>
      </c>
      <c r="U652" s="44">
        <v>0</v>
      </c>
      <c r="V652" s="44">
        <v>200000000</v>
      </c>
      <c r="W652" s="44">
        <v>0</v>
      </c>
      <c r="X652" s="44">
        <v>0</v>
      </c>
      <c r="Y652" s="44"/>
      <c r="Z652" s="44">
        <v>0</v>
      </c>
      <c r="AA652" s="44"/>
      <c r="AB652" s="44">
        <v>0</v>
      </c>
      <c r="AC652" s="44">
        <v>0</v>
      </c>
      <c r="AD652" s="44">
        <v>0</v>
      </c>
      <c r="AE652" s="44"/>
      <c r="AF652" s="44">
        <v>0</v>
      </c>
      <c r="AG652" s="44">
        <v>0</v>
      </c>
      <c r="AH652" s="44">
        <v>0</v>
      </c>
      <c r="AI652" s="44">
        <v>0</v>
      </c>
      <c r="AJ652" s="44">
        <v>0</v>
      </c>
      <c r="AK652" s="44">
        <v>0</v>
      </c>
      <c r="AL652" s="44">
        <v>0</v>
      </c>
      <c r="AM652" s="44">
        <v>0</v>
      </c>
      <c r="AN652" s="44">
        <v>0</v>
      </c>
      <c r="AO652" s="44">
        <v>0</v>
      </c>
      <c r="AP652" s="44">
        <v>0</v>
      </c>
      <c r="AQ652" s="44">
        <v>0</v>
      </c>
      <c r="AR652" s="44">
        <v>0</v>
      </c>
      <c r="AS652" s="44">
        <v>0</v>
      </c>
      <c r="AT652" s="44">
        <v>0</v>
      </c>
      <c r="AU652" s="44">
        <v>0</v>
      </c>
      <c r="AV652" s="44"/>
      <c r="AW652" s="44"/>
      <c r="AX652" s="44">
        <v>0</v>
      </c>
      <c r="AY652" s="44"/>
      <c r="AZ652" s="44">
        <v>0</v>
      </c>
      <c r="BA652" s="44"/>
      <c r="BB652" s="44"/>
      <c r="BC652" s="10"/>
      <c r="BD652" s="10"/>
      <c r="BE652" s="10"/>
      <c r="BH652" s="129">
        <f>+N652-O652</f>
        <v>0</v>
      </c>
    </row>
    <row r="653" spans="1:60" ht="51" customHeight="1" x14ac:dyDescent="0.25">
      <c r="A653" s="157"/>
      <c r="B653" s="16"/>
      <c r="C653" s="16"/>
      <c r="D653" s="16"/>
      <c r="E653" s="16"/>
      <c r="F653" s="16"/>
      <c r="G653" s="54"/>
      <c r="H653" s="17"/>
      <c r="I653" s="146"/>
      <c r="J653" s="152"/>
      <c r="K653" s="70" t="s">
        <v>982</v>
      </c>
      <c r="L653" s="220">
        <v>200000000</v>
      </c>
      <c r="M653" s="152"/>
      <c r="N653" s="152"/>
      <c r="O653" s="43">
        <f t="shared" ref="O653" si="120">+SUM(P653:BA653)</f>
        <v>0</v>
      </c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  <c r="AI653" s="44"/>
      <c r="AJ653" s="44"/>
      <c r="AK653" s="44"/>
      <c r="AL653" s="44"/>
      <c r="AM653" s="44"/>
      <c r="AN653" s="44"/>
      <c r="AO653" s="44"/>
      <c r="AP653" s="44"/>
      <c r="AQ653" s="44"/>
      <c r="AR653" s="44"/>
      <c r="AS653" s="44"/>
      <c r="AT653" s="44"/>
      <c r="AU653" s="44"/>
      <c r="AV653" s="44"/>
      <c r="AW653" s="44"/>
      <c r="AX653" s="44"/>
      <c r="AY653" s="44"/>
      <c r="AZ653" s="44"/>
      <c r="BA653" s="44"/>
      <c r="BB653" s="44"/>
      <c r="BC653" s="10"/>
      <c r="BD653" s="10"/>
      <c r="BE653" s="10"/>
    </row>
    <row r="654" spans="1:60" ht="33.75" customHeight="1" x14ac:dyDescent="0.25">
      <c r="A654" s="157" t="s">
        <v>44</v>
      </c>
      <c r="B654" s="16" t="s">
        <v>34</v>
      </c>
      <c r="C654" s="16" t="s">
        <v>34</v>
      </c>
      <c r="D654" s="158" t="s">
        <v>54</v>
      </c>
      <c r="E654" s="16" t="s">
        <v>90</v>
      </c>
      <c r="F654" s="294" t="s">
        <v>1194</v>
      </c>
      <c r="G654" s="54"/>
      <c r="H654" s="17" t="s">
        <v>1130</v>
      </c>
      <c r="I654" s="146" t="s">
        <v>1131</v>
      </c>
      <c r="J654" s="152" t="s">
        <v>558</v>
      </c>
      <c r="K654" s="193"/>
      <c r="L654" s="193"/>
      <c r="M654" s="152"/>
      <c r="N654" s="224">
        <f>+SUM(L655:L658)</f>
        <v>199999999.69</v>
      </c>
      <c r="O654" s="43">
        <f t="shared" ref="O654" si="121">+SUM(P654:BA654)</f>
        <v>199999999.69</v>
      </c>
      <c r="P654" s="44">
        <v>0</v>
      </c>
      <c r="Q654" s="44">
        <v>0</v>
      </c>
      <c r="R654" s="44"/>
      <c r="S654" s="44">
        <v>0</v>
      </c>
      <c r="T654" s="44">
        <v>0</v>
      </c>
      <c r="U654" s="44">
        <v>0</v>
      </c>
      <c r="V654" s="44">
        <v>199999999.69</v>
      </c>
      <c r="W654" s="44">
        <v>0</v>
      </c>
      <c r="X654" s="44">
        <v>0</v>
      </c>
      <c r="Y654" s="44"/>
      <c r="Z654" s="44">
        <v>0</v>
      </c>
      <c r="AA654" s="44"/>
      <c r="AB654" s="44">
        <v>0</v>
      </c>
      <c r="AC654" s="44">
        <v>0</v>
      </c>
      <c r="AD654" s="44">
        <v>0</v>
      </c>
      <c r="AE654" s="44"/>
      <c r="AF654" s="44">
        <v>0</v>
      </c>
      <c r="AG654" s="44">
        <v>0</v>
      </c>
      <c r="AH654" s="44">
        <v>0</v>
      </c>
      <c r="AI654" s="44">
        <v>0</v>
      </c>
      <c r="AJ654" s="44">
        <v>0</v>
      </c>
      <c r="AK654" s="44">
        <v>0</v>
      </c>
      <c r="AL654" s="44">
        <v>0</v>
      </c>
      <c r="AM654" s="44">
        <v>0</v>
      </c>
      <c r="AN654" s="44">
        <v>0</v>
      </c>
      <c r="AO654" s="44">
        <v>0</v>
      </c>
      <c r="AP654" s="44">
        <v>0</v>
      </c>
      <c r="AQ654" s="44">
        <v>0</v>
      </c>
      <c r="AR654" s="44">
        <v>0</v>
      </c>
      <c r="AS654" s="44">
        <v>0</v>
      </c>
      <c r="AT654" s="44">
        <v>0</v>
      </c>
      <c r="AU654" s="44">
        <v>0</v>
      </c>
      <c r="AV654" s="44"/>
      <c r="AW654" s="44"/>
      <c r="AX654" s="44">
        <v>0</v>
      </c>
      <c r="AY654" s="44"/>
      <c r="AZ654" s="44">
        <v>0</v>
      </c>
      <c r="BA654" s="44"/>
      <c r="BB654" s="44"/>
      <c r="BC654" s="10"/>
      <c r="BD654" s="10"/>
      <c r="BE654" s="10"/>
      <c r="BH654" s="129">
        <f>+N654-O654</f>
        <v>0</v>
      </c>
    </row>
    <row r="655" spans="1:60" ht="38.25" customHeight="1" x14ac:dyDescent="0.25">
      <c r="A655" s="157"/>
      <c r="B655" s="158"/>
      <c r="C655" s="16"/>
      <c r="D655" s="16"/>
      <c r="E655" s="16"/>
      <c r="F655" s="194"/>
      <c r="G655" s="54"/>
      <c r="H655" s="17"/>
      <c r="I655" s="146"/>
      <c r="J655" s="155"/>
      <c r="K655" s="70" t="s">
        <v>982</v>
      </c>
      <c r="L655" s="181">
        <v>93361194.799999997</v>
      </c>
      <c r="M655" s="62"/>
      <c r="N655" s="62"/>
      <c r="O655" s="43">
        <f t="shared" ref="O655:O658" si="122">+SUM(P655:BA655)</f>
        <v>0</v>
      </c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  <c r="AA655" s="44"/>
      <c r="AB655" s="44"/>
      <c r="AC655" s="44"/>
      <c r="AD655" s="44"/>
      <c r="AE655" s="44"/>
      <c r="AF655" s="44"/>
      <c r="AG655" s="44"/>
      <c r="AH655" s="44"/>
      <c r="AI655" s="44"/>
      <c r="AJ655" s="44"/>
      <c r="AK655" s="44"/>
      <c r="AL655" s="44"/>
      <c r="AM655" s="44"/>
      <c r="AN655" s="44"/>
      <c r="AO655" s="44"/>
      <c r="AP655" s="44"/>
      <c r="AQ655" s="44"/>
      <c r="AR655" s="44"/>
      <c r="AS655" s="44"/>
      <c r="AT655" s="44"/>
      <c r="AU655" s="44"/>
      <c r="AV655" s="44"/>
      <c r="AW655" s="44"/>
      <c r="AX655" s="44"/>
      <c r="AY655" s="44"/>
      <c r="AZ655" s="44"/>
      <c r="BA655" s="44"/>
      <c r="BB655" s="41"/>
    </row>
    <row r="656" spans="1:60" ht="38.25" customHeight="1" x14ac:dyDescent="0.25">
      <c r="A656" s="157"/>
      <c r="B656" s="158"/>
      <c r="C656" s="16"/>
      <c r="D656" s="16"/>
      <c r="E656" s="16"/>
      <c r="F656" s="194"/>
      <c r="G656" s="54"/>
      <c r="H656" s="17"/>
      <c r="I656" s="146"/>
      <c r="J656" s="155"/>
      <c r="K656" s="70" t="s">
        <v>984</v>
      </c>
      <c r="L656" s="181">
        <v>94444878.519999996</v>
      </c>
      <c r="M656" s="62"/>
      <c r="N656" s="62"/>
      <c r="O656" s="43">
        <f t="shared" si="122"/>
        <v>0</v>
      </c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  <c r="AI656" s="44"/>
      <c r="AJ656" s="44"/>
      <c r="AK656" s="44"/>
      <c r="AL656" s="44"/>
      <c r="AM656" s="44"/>
      <c r="AN656" s="44"/>
      <c r="AO656" s="44"/>
      <c r="AP656" s="44"/>
      <c r="AQ656" s="44"/>
      <c r="AR656" s="44"/>
      <c r="AS656" s="44"/>
      <c r="AT656" s="44"/>
      <c r="AU656" s="44"/>
      <c r="AV656" s="44"/>
      <c r="AW656" s="44"/>
      <c r="AX656" s="44"/>
      <c r="AY656" s="44"/>
      <c r="AZ656" s="44"/>
      <c r="BA656" s="44"/>
      <c r="BB656" s="41"/>
    </row>
    <row r="657" spans="1:60" ht="63.75" customHeight="1" x14ac:dyDescent="0.25">
      <c r="A657" s="157"/>
      <c r="B657" s="158"/>
      <c r="C657" s="16"/>
      <c r="D657" s="16"/>
      <c r="E657" s="16"/>
      <c r="F657" s="194"/>
      <c r="G657" s="54"/>
      <c r="H657" s="17"/>
      <c r="I657" s="146"/>
      <c r="J657" s="155"/>
      <c r="K657" s="70" t="s">
        <v>996</v>
      </c>
      <c r="L657" s="181">
        <v>660251.37</v>
      </c>
      <c r="M657" s="62"/>
      <c r="N657" s="62"/>
      <c r="O657" s="43">
        <f t="shared" si="122"/>
        <v>0</v>
      </c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  <c r="AI657" s="44"/>
      <c r="AJ657" s="44"/>
      <c r="AK657" s="44"/>
      <c r="AL657" s="44"/>
      <c r="AM657" s="44"/>
      <c r="AN657" s="44"/>
      <c r="AO657" s="44"/>
      <c r="AP657" s="44"/>
      <c r="AQ657" s="44"/>
      <c r="AR657" s="44"/>
      <c r="AS657" s="44"/>
      <c r="AT657" s="44"/>
      <c r="AU657" s="44"/>
      <c r="AV657" s="44"/>
      <c r="AW657" s="44"/>
      <c r="AX657" s="44"/>
      <c r="AY657" s="44"/>
      <c r="AZ657" s="44"/>
      <c r="BA657" s="44"/>
      <c r="BB657" s="41"/>
    </row>
    <row r="658" spans="1:60" ht="77.25" customHeight="1" x14ac:dyDescent="0.25">
      <c r="A658" s="157"/>
      <c r="B658" s="158"/>
      <c r="C658" s="16"/>
      <c r="D658" s="16"/>
      <c r="E658" s="16"/>
      <c r="F658" s="194"/>
      <c r="G658" s="54"/>
      <c r="H658" s="17"/>
      <c r="I658" s="146"/>
      <c r="J658" s="155"/>
      <c r="K658" s="101" t="s">
        <v>997</v>
      </c>
      <c r="L658" s="181">
        <v>11533675</v>
      </c>
      <c r="M658" s="62"/>
      <c r="N658" s="62"/>
      <c r="O658" s="43">
        <f t="shared" si="122"/>
        <v>0</v>
      </c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  <c r="AA658" s="44"/>
      <c r="AB658" s="44"/>
      <c r="AC658" s="44"/>
      <c r="AD658" s="44"/>
      <c r="AE658" s="44"/>
      <c r="AF658" s="44"/>
      <c r="AG658" s="44"/>
      <c r="AH658" s="44"/>
      <c r="AI658" s="44"/>
      <c r="AJ658" s="44"/>
      <c r="AK658" s="44"/>
      <c r="AL658" s="44"/>
      <c r="AM658" s="44"/>
      <c r="AN658" s="44"/>
      <c r="AO658" s="44"/>
      <c r="AP658" s="44"/>
      <c r="AQ658" s="44"/>
      <c r="AR658" s="44"/>
      <c r="AS658" s="44"/>
      <c r="AT658" s="44"/>
      <c r="AU658" s="44"/>
      <c r="AV658" s="44"/>
      <c r="AW658" s="44"/>
      <c r="AX658" s="44"/>
      <c r="AY658" s="44"/>
      <c r="AZ658" s="44"/>
      <c r="BA658" s="44"/>
      <c r="BB658" s="41"/>
    </row>
    <row r="659" spans="1:60" ht="12.75" customHeight="1" x14ac:dyDescent="0.25">
      <c r="A659" s="157" t="s">
        <v>44</v>
      </c>
      <c r="B659" s="16" t="s">
        <v>40</v>
      </c>
      <c r="C659" s="16"/>
      <c r="D659" s="16"/>
      <c r="E659" s="16"/>
      <c r="F659" s="16"/>
      <c r="G659" s="173"/>
      <c r="H659" s="18"/>
      <c r="I659" s="18" t="s">
        <v>275</v>
      </c>
      <c r="J659" s="18"/>
      <c r="K659" s="67"/>
      <c r="L659" s="67"/>
      <c r="M659" s="18"/>
      <c r="N659" s="18"/>
      <c r="O659" s="43">
        <f t="shared" si="107"/>
        <v>6095617841.6700001</v>
      </c>
      <c r="P659" s="43">
        <f>+P660</f>
        <v>5536062000</v>
      </c>
      <c r="Q659" s="43">
        <f t="shared" ref="Q659:BB660" si="123">+Q660</f>
        <v>0</v>
      </c>
      <c r="R659" s="43">
        <f t="shared" si="123"/>
        <v>0</v>
      </c>
      <c r="S659" s="43">
        <f t="shared" si="123"/>
        <v>0</v>
      </c>
      <c r="T659" s="43">
        <f t="shared" si="123"/>
        <v>0</v>
      </c>
      <c r="U659" s="43">
        <f t="shared" si="123"/>
        <v>0</v>
      </c>
      <c r="V659" s="43">
        <f t="shared" si="123"/>
        <v>50000000</v>
      </c>
      <c r="W659" s="43">
        <f t="shared" si="123"/>
        <v>0</v>
      </c>
      <c r="X659" s="43">
        <f t="shared" si="123"/>
        <v>0</v>
      </c>
      <c r="Y659" s="43">
        <f t="shared" si="123"/>
        <v>0</v>
      </c>
      <c r="Z659" s="43">
        <f t="shared" si="123"/>
        <v>0</v>
      </c>
      <c r="AA659" s="43">
        <f t="shared" si="123"/>
        <v>44490783.079999998</v>
      </c>
      <c r="AB659" s="43">
        <f t="shared" si="123"/>
        <v>0</v>
      </c>
      <c r="AC659" s="43">
        <f t="shared" si="123"/>
        <v>0</v>
      </c>
      <c r="AD659" s="43">
        <f t="shared" si="123"/>
        <v>15314498</v>
      </c>
      <c r="AE659" s="43">
        <f t="shared" si="123"/>
        <v>0</v>
      </c>
      <c r="AF659" s="43">
        <f t="shared" si="123"/>
        <v>0</v>
      </c>
      <c r="AG659" s="43">
        <f t="shared" si="123"/>
        <v>181622730.04000002</v>
      </c>
      <c r="AH659" s="43">
        <f t="shared" si="123"/>
        <v>0</v>
      </c>
      <c r="AI659" s="43">
        <f t="shared" si="123"/>
        <v>62142694.75</v>
      </c>
      <c r="AJ659" s="43">
        <f t="shared" si="123"/>
        <v>0</v>
      </c>
      <c r="AK659" s="43">
        <f t="shared" si="123"/>
        <v>0</v>
      </c>
      <c r="AL659" s="43">
        <f t="shared" si="123"/>
        <v>205985135.80000001</v>
      </c>
      <c r="AM659" s="43">
        <f t="shared" si="123"/>
        <v>0</v>
      </c>
      <c r="AN659" s="43">
        <f t="shared" si="123"/>
        <v>0</v>
      </c>
      <c r="AO659" s="43">
        <f t="shared" si="123"/>
        <v>0</v>
      </c>
      <c r="AP659" s="43">
        <f t="shared" si="123"/>
        <v>0</v>
      </c>
      <c r="AQ659" s="43">
        <f t="shared" si="123"/>
        <v>0</v>
      </c>
      <c r="AR659" s="43">
        <f t="shared" si="123"/>
        <v>0</v>
      </c>
      <c r="AS659" s="43">
        <f t="shared" si="123"/>
        <v>0</v>
      </c>
      <c r="AT659" s="43">
        <f t="shared" si="123"/>
        <v>0</v>
      </c>
      <c r="AU659" s="43">
        <f t="shared" si="123"/>
        <v>0</v>
      </c>
      <c r="AV659" s="43">
        <f t="shared" si="123"/>
        <v>0</v>
      </c>
      <c r="AW659" s="43">
        <f t="shared" si="123"/>
        <v>0</v>
      </c>
      <c r="AX659" s="43">
        <f t="shared" si="123"/>
        <v>0</v>
      </c>
      <c r="AY659" s="43">
        <f t="shared" si="123"/>
        <v>0</v>
      </c>
      <c r="AZ659" s="43">
        <f t="shared" si="123"/>
        <v>0</v>
      </c>
      <c r="BA659" s="43">
        <f t="shared" si="123"/>
        <v>0</v>
      </c>
      <c r="BB659" s="43">
        <f t="shared" si="123"/>
        <v>0</v>
      </c>
      <c r="BC659" s="10"/>
      <c r="BD659" s="10"/>
      <c r="BE659" s="10"/>
    </row>
    <row r="660" spans="1:60" ht="78.75" customHeight="1" x14ac:dyDescent="0.25">
      <c r="A660" s="157" t="s">
        <v>44</v>
      </c>
      <c r="B660" s="16" t="s">
        <v>40</v>
      </c>
      <c r="C660" s="16" t="s">
        <v>40</v>
      </c>
      <c r="D660" s="16"/>
      <c r="E660" s="16"/>
      <c r="F660" s="16"/>
      <c r="G660" s="173"/>
      <c r="H660" s="18"/>
      <c r="I660" s="18" t="s">
        <v>1118</v>
      </c>
      <c r="J660" s="18"/>
      <c r="K660" s="67"/>
      <c r="L660" s="67"/>
      <c r="M660" s="18"/>
      <c r="N660" s="18"/>
      <c r="O660" s="43">
        <f t="shared" si="107"/>
        <v>6095617841.6700001</v>
      </c>
      <c r="P660" s="43">
        <f>+P661</f>
        <v>5536062000</v>
      </c>
      <c r="Q660" s="43">
        <f t="shared" si="123"/>
        <v>0</v>
      </c>
      <c r="R660" s="43">
        <f t="shared" si="123"/>
        <v>0</v>
      </c>
      <c r="S660" s="43">
        <f t="shared" si="123"/>
        <v>0</v>
      </c>
      <c r="T660" s="43">
        <f t="shared" si="123"/>
        <v>0</v>
      </c>
      <c r="U660" s="43">
        <f t="shared" si="123"/>
        <v>0</v>
      </c>
      <c r="V660" s="43">
        <f t="shared" si="123"/>
        <v>50000000</v>
      </c>
      <c r="W660" s="43">
        <f t="shared" si="123"/>
        <v>0</v>
      </c>
      <c r="X660" s="43">
        <f t="shared" si="123"/>
        <v>0</v>
      </c>
      <c r="Y660" s="43">
        <f t="shared" si="123"/>
        <v>0</v>
      </c>
      <c r="Z660" s="43">
        <f t="shared" si="123"/>
        <v>0</v>
      </c>
      <c r="AA660" s="43">
        <f t="shared" si="123"/>
        <v>44490783.079999998</v>
      </c>
      <c r="AB660" s="43">
        <f t="shared" si="123"/>
        <v>0</v>
      </c>
      <c r="AC660" s="43">
        <f t="shared" si="123"/>
        <v>0</v>
      </c>
      <c r="AD660" s="43">
        <f t="shared" si="123"/>
        <v>15314498</v>
      </c>
      <c r="AE660" s="43">
        <f t="shared" si="123"/>
        <v>0</v>
      </c>
      <c r="AF660" s="43">
        <f t="shared" si="123"/>
        <v>0</v>
      </c>
      <c r="AG660" s="43">
        <f t="shared" si="123"/>
        <v>181622730.04000002</v>
      </c>
      <c r="AH660" s="43">
        <f t="shared" si="123"/>
        <v>0</v>
      </c>
      <c r="AI660" s="43">
        <f t="shared" si="123"/>
        <v>62142694.75</v>
      </c>
      <c r="AJ660" s="43">
        <f t="shared" si="123"/>
        <v>0</v>
      </c>
      <c r="AK660" s="43">
        <f t="shared" si="123"/>
        <v>0</v>
      </c>
      <c r="AL660" s="43">
        <f t="shared" si="123"/>
        <v>205985135.80000001</v>
      </c>
      <c r="AM660" s="43">
        <f t="shared" si="123"/>
        <v>0</v>
      </c>
      <c r="AN660" s="43">
        <f t="shared" si="123"/>
        <v>0</v>
      </c>
      <c r="AO660" s="43">
        <f t="shared" si="123"/>
        <v>0</v>
      </c>
      <c r="AP660" s="43">
        <f t="shared" si="123"/>
        <v>0</v>
      </c>
      <c r="AQ660" s="43">
        <f t="shared" si="123"/>
        <v>0</v>
      </c>
      <c r="AR660" s="43">
        <f t="shared" si="123"/>
        <v>0</v>
      </c>
      <c r="AS660" s="43">
        <f t="shared" si="123"/>
        <v>0</v>
      </c>
      <c r="AT660" s="43">
        <f t="shared" si="123"/>
        <v>0</v>
      </c>
      <c r="AU660" s="43">
        <f t="shared" si="123"/>
        <v>0</v>
      </c>
      <c r="AV660" s="43">
        <f t="shared" si="123"/>
        <v>0</v>
      </c>
      <c r="AW660" s="43">
        <f t="shared" si="123"/>
        <v>0</v>
      </c>
      <c r="AX660" s="43">
        <f t="shared" si="123"/>
        <v>0</v>
      </c>
      <c r="AY660" s="43">
        <f t="shared" si="123"/>
        <v>0</v>
      </c>
      <c r="AZ660" s="43">
        <f t="shared" si="123"/>
        <v>0</v>
      </c>
      <c r="BA660" s="43">
        <f t="shared" si="123"/>
        <v>0</v>
      </c>
      <c r="BB660" s="43">
        <f t="shared" si="123"/>
        <v>0</v>
      </c>
      <c r="BC660" s="10"/>
      <c r="BD660" s="10"/>
      <c r="BE660" s="10"/>
    </row>
    <row r="661" spans="1:60" ht="22.5" customHeight="1" x14ac:dyDescent="0.25">
      <c r="A661" s="157" t="s">
        <v>44</v>
      </c>
      <c r="B661" s="16" t="s">
        <v>40</v>
      </c>
      <c r="C661" s="16" t="s">
        <v>40</v>
      </c>
      <c r="D661" s="16" t="s">
        <v>276</v>
      </c>
      <c r="E661" s="16"/>
      <c r="F661" s="16"/>
      <c r="G661" s="173"/>
      <c r="H661" s="18"/>
      <c r="I661" s="18" t="s">
        <v>277</v>
      </c>
      <c r="J661" s="18"/>
      <c r="K661" s="67"/>
      <c r="L661" s="67"/>
      <c r="M661" s="18"/>
      <c r="N661" s="18"/>
      <c r="O661" s="43">
        <f t="shared" si="107"/>
        <v>6095617841.6700001</v>
      </c>
      <c r="P661" s="43">
        <f t="shared" ref="P661:BB661" si="124">+P662+P673+P685</f>
        <v>5536062000</v>
      </c>
      <c r="Q661" s="43">
        <f t="shared" si="124"/>
        <v>0</v>
      </c>
      <c r="R661" s="43">
        <f t="shared" si="124"/>
        <v>0</v>
      </c>
      <c r="S661" s="43">
        <f t="shared" si="124"/>
        <v>0</v>
      </c>
      <c r="T661" s="43">
        <f t="shared" si="124"/>
        <v>0</v>
      </c>
      <c r="U661" s="43">
        <f t="shared" si="124"/>
        <v>0</v>
      </c>
      <c r="V661" s="43">
        <f t="shared" si="124"/>
        <v>50000000</v>
      </c>
      <c r="W661" s="43">
        <f t="shared" si="124"/>
        <v>0</v>
      </c>
      <c r="X661" s="43">
        <f t="shared" si="124"/>
        <v>0</v>
      </c>
      <c r="Y661" s="43">
        <f t="shared" si="124"/>
        <v>0</v>
      </c>
      <c r="Z661" s="43">
        <f t="shared" si="124"/>
        <v>0</v>
      </c>
      <c r="AA661" s="43">
        <f t="shared" si="124"/>
        <v>44490783.079999998</v>
      </c>
      <c r="AB661" s="43">
        <f t="shared" si="124"/>
        <v>0</v>
      </c>
      <c r="AC661" s="43">
        <f t="shared" si="124"/>
        <v>0</v>
      </c>
      <c r="AD661" s="43">
        <f t="shared" si="124"/>
        <v>15314498</v>
      </c>
      <c r="AE661" s="43">
        <f t="shared" si="124"/>
        <v>0</v>
      </c>
      <c r="AF661" s="43">
        <f t="shared" si="124"/>
        <v>0</v>
      </c>
      <c r="AG661" s="43">
        <f t="shared" si="124"/>
        <v>181622730.04000002</v>
      </c>
      <c r="AH661" s="43">
        <f t="shared" si="124"/>
        <v>0</v>
      </c>
      <c r="AI661" s="43">
        <f t="shared" si="124"/>
        <v>62142694.75</v>
      </c>
      <c r="AJ661" s="43">
        <f t="shared" si="124"/>
        <v>0</v>
      </c>
      <c r="AK661" s="43">
        <f t="shared" si="124"/>
        <v>0</v>
      </c>
      <c r="AL661" s="43">
        <f t="shared" si="124"/>
        <v>205985135.80000001</v>
      </c>
      <c r="AM661" s="43">
        <f t="shared" si="124"/>
        <v>0</v>
      </c>
      <c r="AN661" s="43">
        <f t="shared" si="124"/>
        <v>0</v>
      </c>
      <c r="AO661" s="43">
        <f t="shared" si="124"/>
        <v>0</v>
      </c>
      <c r="AP661" s="43">
        <f t="shared" si="124"/>
        <v>0</v>
      </c>
      <c r="AQ661" s="43">
        <f t="shared" si="124"/>
        <v>0</v>
      </c>
      <c r="AR661" s="43">
        <f t="shared" si="124"/>
        <v>0</v>
      </c>
      <c r="AS661" s="43">
        <f t="shared" si="124"/>
        <v>0</v>
      </c>
      <c r="AT661" s="43">
        <f t="shared" si="124"/>
        <v>0</v>
      </c>
      <c r="AU661" s="43">
        <f t="shared" si="124"/>
        <v>0</v>
      </c>
      <c r="AV661" s="43">
        <f t="shared" si="124"/>
        <v>0</v>
      </c>
      <c r="AW661" s="43">
        <f t="shared" si="124"/>
        <v>0</v>
      </c>
      <c r="AX661" s="43">
        <f t="shared" si="124"/>
        <v>0</v>
      </c>
      <c r="AY661" s="43">
        <f t="shared" si="124"/>
        <v>0</v>
      </c>
      <c r="AZ661" s="43">
        <f t="shared" si="124"/>
        <v>0</v>
      </c>
      <c r="BA661" s="43">
        <f t="shared" si="124"/>
        <v>0</v>
      </c>
      <c r="BB661" s="43">
        <f t="shared" si="124"/>
        <v>0</v>
      </c>
      <c r="BC661" s="10"/>
      <c r="BD661" s="10"/>
      <c r="BE661" s="10"/>
    </row>
    <row r="662" spans="1:60" ht="13.5" customHeight="1" x14ac:dyDescent="0.25">
      <c r="A662" s="157" t="s">
        <v>44</v>
      </c>
      <c r="B662" s="16" t="s">
        <v>40</v>
      </c>
      <c r="C662" s="16" t="s">
        <v>40</v>
      </c>
      <c r="D662" s="16" t="s">
        <v>276</v>
      </c>
      <c r="E662" s="16" t="s">
        <v>391</v>
      </c>
      <c r="F662" s="16"/>
      <c r="G662" s="173"/>
      <c r="H662" s="18"/>
      <c r="I662" s="18" t="s">
        <v>392</v>
      </c>
      <c r="J662" s="18"/>
      <c r="K662" s="67"/>
      <c r="L662" s="67"/>
      <c r="M662" s="18"/>
      <c r="N662" s="18"/>
      <c r="O662" s="43">
        <f t="shared" si="107"/>
        <v>556009975.82999992</v>
      </c>
      <c r="P662" s="43">
        <f t="shared" ref="P662:BB662" si="125">+P663+P670</f>
        <v>284062000</v>
      </c>
      <c r="Q662" s="43">
        <f t="shared" si="125"/>
        <v>0</v>
      </c>
      <c r="R662" s="43">
        <f t="shared" si="125"/>
        <v>0</v>
      </c>
      <c r="S662" s="43">
        <f t="shared" si="125"/>
        <v>0</v>
      </c>
      <c r="T662" s="43">
        <f t="shared" si="125"/>
        <v>0</v>
      </c>
      <c r="U662" s="43">
        <f t="shared" si="125"/>
        <v>0</v>
      </c>
      <c r="V662" s="43">
        <f t="shared" si="125"/>
        <v>50000000</v>
      </c>
      <c r="W662" s="43">
        <f t="shared" si="125"/>
        <v>0</v>
      </c>
      <c r="X662" s="43">
        <f t="shared" si="125"/>
        <v>0</v>
      </c>
      <c r="Y662" s="43">
        <f t="shared" si="125"/>
        <v>0</v>
      </c>
      <c r="Z662" s="43">
        <f t="shared" si="125"/>
        <v>0</v>
      </c>
      <c r="AA662" s="43">
        <f t="shared" si="125"/>
        <v>44490783.079999998</v>
      </c>
      <c r="AB662" s="43">
        <f t="shared" si="125"/>
        <v>0</v>
      </c>
      <c r="AC662" s="43">
        <f t="shared" si="125"/>
        <v>0</v>
      </c>
      <c r="AD662" s="43">
        <f t="shared" si="125"/>
        <v>15314498</v>
      </c>
      <c r="AE662" s="43">
        <f t="shared" si="125"/>
        <v>0</v>
      </c>
      <c r="AF662" s="43">
        <f t="shared" si="125"/>
        <v>0</v>
      </c>
      <c r="AG662" s="43">
        <f t="shared" si="125"/>
        <v>100000000</v>
      </c>
      <c r="AH662" s="43">
        <f t="shared" si="125"/>
        <v>0</v>
      </c>
      <c r="AI662" s="43">
        <f t="shared" si="125"/>
        <v>62142694.75</v>
      </c>
      <c r="AJ662" s="43">
        <f t="shared" si="125"/>
        <v>0</v>
      </c>
      <c r="AK662" s="43">
        <f t="shared" si="125"/>
        <v>0</v>
      </c>
      <c r="AL662" s="43">
        <f t="shared" si="125"/>
        <v>0</v>
      </c>
      <c r="AM662" s="43">
        <f t="shared" si="125"/>
        <v>0</v>
      </c>
      <c r="AN662" s="43">
        <f t="shared" si="125"/>
        <v>0</v>
      </c>
      <c r="AO662" s="43">
        <f t="shared" si="125"/>
        <v>0</v>
      </c>
      <c r="AP662" s="43">
        <f t="shared" si="125"/>
        <v>0</v>
      </c>
      <c r="AQ662" s="43">
        <f t="shared" si="125"/>
        <v>0</v>
      </c>
      <c r="AR662" s="43">
        <f t="shared" si="125"/>
        <v>0</v>
      </c>
      <c r="AS662" s="43">
        <f t="shared" si="125"/>
        <v>0</v>
      </c>
      <c r="AT662" s="43">
        <f t="shared" si="125"/>
        <v>0</v>
      </c>
      <c r="AU662" s="43">
        <f t="shared" si="125"/>
        <v>0</v>
      </c>
      <c r="AV662" s="43">
        <f t="shared" si="125"/>
        <v>0</v>
      </c>
      <c r="AW662" s="43">
        <f t="shared" si="125"/>
        <v>0</v>
      </c>
      <c r="AX662" s="43">
        <f t="shared" si="125"/>
        <v>0</v>
      </c>
      <c r="AY662" s="43">
        <f t="shared" si="125"/>
        <v>0</v>
      </c>
      <c r="AZ662" s="43">
        <f t="shared" si="125"/>
        <v>0</v>
      </c>
      <c r="BA662" s="43">
        <f t="shared" si="125"/>
        <v>0</v>
      </c>
      <c r="BB662" s="43">
        <f t="shared" si="125"/>
        <v>0</v>
      </c>
      <c r="BC662" s="10"/>
      <c r="BD662" s="10"/>
      <c r="BE662" s="10"/>
    </row>
    <row r="663" spans="1:60" ht="33.75" customHeight="1" x14ac:dyDescent="0.25">
      <c r="A663" s="157" t="s">
        <v>44</v>
      </c>
      <c r="B663" s="16" t="s">
        <v>40</v>
      </c>
      <c r="C663" s="16" t="s">
        <v>40</v>
      </c>
      <c r="D663" s="16" t="s">
        <v>276</v>
      </c>
      <c r="E663" s="16" t="s">
        <v>391</v>
      </c>
      <c r="F663" s="294" t="s">
        <v>1196</v>
      </c>
      <c r="G663" s="54"/>
      <c r="H663" s="17" t="s">
        <v>1125</v>
      </c>
      <c r="I663" s="146" t="s">
        <v>1126</v>
      </c>
      <c r="J663" s="152" t="s">
        <v>558</v>
      </c>
      <c r="K663" s="193"/>
      <c r="L663" s="193"/>
      <c r="M663" s="152"/>
      <c r="N663" s="224">
        <f>+SUM(L664:L669)</f>
        <v>356009975.82999998</v>
      </c>
      <c r="O663" s="43">
        <f t="shared" ref="O663" si="126">+SUM(P663:BA663)</f>
        <v>356009975.82999998</v>
      </c>
      <c r="P663" s="44">
        <v>184062000</v>
      </c>
      <c r="Q663" s="44">
        <v>0</v>
      </c>
      <c r="R663" s="44"/>
      <c r="S663" s="44">
        <v>0</v>
      </c>
      <c r="T663" s="44">
        <v>0</v>
      </c>
      <c r="U663" s="44">
        <v>0</v>
      </c>
      <c r="V663" s="44">
        <v>50000000</v>
      </c>
      <c r="W663" s="44">
        <v>0</v>
      </c>
      <c r="X663" s="44">
        <v>0</v>
      </c>
      <c r="Y663" s="44"/>
      <c r="Z663" s="44">
        <v>0</v>
      </c>
      <c r="AA663" s="44">
        <v>44490783.079999998</v>
      </c>
      <c r="AB663" s="44">
        <v>0</v>
      </c>
      <c r="AC663" s="44">
        <v>0</v>
      </c>
      <c r="AD663" s="44">
        <v>15314498</v>
      </c>
      <c r="AE663" s="44">
        <v>0</v>
      </c>
      <c r="AF663" s="44">
        <v>0</v>
      </c>
      <c r="AG663" s="44">
        <v>0</v>
      </c>
      <c r="AH663" s="44">
        <v>0</v>
      </c>
      <c r="AI663" s="44">
        <v>62142694.75</v>
      </c>
      <c r="AJ663" s="44">
        <v>0</v>
      </c>
      <c r="AK663" s="44">
        <v>0</v>
      </c>
      <c r="AL663" s="44">
        <v>0</v>
      </c>
      <c r="AM663" s="44">
        <v>0</v>
      </c>
      <c r="AN663" s="44">
        <v>0</v>
      </c>
      <c r="AO663" s="44">
        <v>0</v>
      </c>
      <c r="AP663" s="44">
        <v>0</v>
      </c>
      <c r="AQ663" s="44">
        <v>0</v>
      </c>
      <c r="AR663" s="44">
        <v>0</v>
      </c>
      <c r="AS663" s="44">
        <v>0</v>
      </c>
      <c r="AT663" s="44">
        <v>0</v>
      </c>
      <c r="AU663" s="44">
        <v>0</v>
      </c>
      <c r="AV663" s="44"/>
      <c r="AW663" s="44"/>
      <c r="AX663" s="44">
        <v>0</v>
      </c>
      <c r="AY663" s="44"/>
      <c r="AZ663" s="44">
        <v>0</v>
      </c>
      <c r="BA663" s="44"/>
      <c r="BB663" s="44"/>
      <c r="BC663" s="10"/>
      <c r="BD663" s="10"/>
      <c r="BE663" s="10"/>
      <c r="BH663" s="129">
        <f>+N663-O663</f>
        <v>0</v>
      </c>
    </row>
    <row r="664" spans="1:60" ht="51" customHeight="1" x14ac:dyDescent="0.25">
      <c r="A664" s="157"/>
      <c r="B664" s="16"/>
      <c r="C664" s="16"/>
      <c r="D664" s="16"/>
      <c r="E664" s="16"/>
      <c r="F664" s="16"/>
      <c r="G664" s="54"/>
      <c r="H664" s="17"/>
      <c r="I664" s="146"/>
      <c r="J664" s="152"/>
      <c r="K664" s="70" t="s">
        <v>1065</v>
      </c>
      <c r="L664" s="220">
        <v>184062000</v>
      </c>
      <c r="M664" s="152"/>
      <c r="N664" s="152"/>
      <c r="O664" s="43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  <c r="AI664" s="44"/>
      <c r="AJ664" s="44"/>
      <c r="AK664" s="44"/>
      <c r="AL664" s="44"/>
      <c r="AM664" s="44"/>
      <c r="AN664" s="44"/>
      <c r="AO664" s="44"/>
      <c r="AP664" s="44"/>
      <c r="AQ664" s="44"/>
      <c r="AR664" s="44"/>
      <c r="AS664" s="44"/>
      <c r="AT664" s="44"/>
      <c r="AU664" s="44"/>
      <c r="AV664" s="44"/>
      <c r="AW664" s="44"/>
      <c r="AX664" s="44"/>
      <c r="AY664" s="44"/>
      <c r="AZ664" s="44"/>
      <c r="BA664" s="44"/>
      <c r="BB664" s="44"/>
      <c r="BC664" s="10"/>
      <c r="BD664" s="10"/>
      <c r="BE664" s="10"/>
    </row>
    <row r="665" spans="1:60" ht="38.25" customHeight="1" x14ac:dyDescent="0.25">
      <c r="A665" s="157"/>
      <c r="B665" s="160"/>
      <c r="C665" s="158"/>
      <c r="D665" s="16"/>
      <c r="E665" s="16"/>
      <c r="F665" s="191"/>
      <c r="G665" s="54"/>
      <c r="H665" s="17"/>
      <c r="I665" s="146"/>
      <c r="J665" s="18"/>
      <c r="K665" s="70" t="s">
        <v>1004</v>
      </c>
      <c r="L665" s="72">
        <v>38669583.079999998</v>
      </c>
      <c r="M665" s="62"/>
      <c r="N665" s="18"/>
      <c r="O665" s="43">
        <f t="shared" ref="O665:O669" si="127">+SUM(P665:BA665)</f>
        <v>0</v>
      </c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  <c r="AI665" s="44"/>
      <c r="AJ665" s="44"/>
      <c r="AK665" s="44"/>
      <c r="AL665" s="44"/>
      <c r="AM665" s="44"/>
      <c r="AN665" s="44"/>
      <c r="AO665" s="44"/>
      <c r="AP665" s="44"/>
      <c r="AQ665" s="44"/>
      <c r="AR665" s="44"/>
      <c r="AS665" s="44"/>
      <c r="AT665" s="44"/>
      <c r="AU665" s="44"/>
      <c r="AV665" s="44"/>
      <c r="AW665" s="44"/>
      <c r="AX665" s="44"/>
      <c r="AY665" s="44"/>
      <c r="AZ665" s="44"/>
      <c r="BA665" s="44"/>
      <c r="BB665" s="44" t="s">
        <v>1005</v>
      </c>
      <c r="BC665" s="10"/>
      <c r="BD665" s="10"/>
      <c r="BE665" s="10"/>
    </row>
    <row r="666" spans="1:60" ht="25.5" customHeight="1" x14ac:dyDescent="0.25">
      <c r="A666" s="157"/>
      <c r="B666" s="160"/>
      <c r="C666" s="158"/>
      <c r="D666" s="16"/>
      <c r="E666" s="16"/>
      <c r="F666" s="191"/>
      <c r="G666" s="54"/>
      <c r="H666" s="17"/>
      <c r="I666" s="146"/>
      <c r="J666" s="18"/>
      <c r="K666" s="70" t="s">
        <v>955</v>
      </c>
      <c r="L666" s="72">
        <v>5821200</v>
      </c>
      <c r="M666" s="18"/>
      <c r="N666" s="18"/>
      <c r="O666" s="43">
        <f t="shared" si="127"/>
        <v>0</v>
      </c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4"/>
      <c r="AM666" s="44"/>
      <c r="AN666" s="44"/>
      <c r="AO666" s="44"/>
      <c r="AP666" s="44"/>
      <c r="AQ666" s="44"/>
      <c r="AR666" s="44"/>
      <c r="AS666" s="44"/>
      <c r="AT666" s="44"/>
      <c r="AU666" s="44"/>
      <c r="AV666" s="44"/>
      <c r="AW666" s="44"/>
      <c r="AX666" s="44"/>
      <c r="AY666" s="44"/>
      <c r="AZ666" s="44"/>
      <c r="BA666" s="44"/>
      <c r="BB666" s="44"/>
      <c r="BC666" s="10"/>
      <c r="BD666" s="10"/>
      <c r="BE666" s="10"/>
    </row>
    <row r="667" spans="1:60" ht="38.25" customHeight="1" x14ac:dyDescent="0.25">
      <c r="A667" s="157"/>
      <c r="B667" s="160"/>
      <c r="C667" s="158"/>
      <c r="D667" s="16"/>
      <c r="E667" s="16"/>
      <c r="F667" s="191"/>
      <c r="G667" s="54"/>
      <c r="H667" s="17"/>
      <c r="I667" s="146"/>
      <c r="J667" s="18"/>
      <c r="K667" s="70" t="s">
        <v>982</v>
      </c>
      <c r="L667" s="72">
        <v>50000000</v>
      </c>
      <c r="M667" s="18"/>
      <c r="N667" s="18"/>
      <c r="O667" s="43">
        <f t="shared" si="127"/>
        <v>0</v>
      </c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  <c r="AL667" s="44"/>
      <c r="AM667" s="44"/>
      <c r="AN667" s="44"/>
      <c r="AO667" s="44"/>
      <c r="AP667" s="44"/>
      <c r="AQ667" s="44"/>
      <c r="AR667" s="44"/>
      <c r="AS667" s="44"/>
      <c r="AT667" s="44"/>
      <c r="AU667" s="44"/>
      <c r="AV667" s="44"/>
      <c r="AW667" s="44"/>
      <c r="AX667" s="44"/>
      <c r="AY667" s="44"/>
      <c r="AZ667" s="44"/>
      <c r="BA667" s="44"/>
      <c r="BB667" s="44"/>
      <c r="BC667" s="10"/>
      <c r="BD667" s="10"/>
      <c r="BE667" s="10"/>
    </row>
    <row r="668" spans="1:60" ht="38.25" customHeight="1" x14ac:dyDescent="0.25">
      <c r="A668" s="157"/>
      <c r="B668" s="160"/>
      <c r="C668" s="158"/>
      <c r="D668" s="16"/>
      <c r="E668" s="16"/>
      <c r="F668" s="191"/>
      <c r="G668" s="54"/>
      <c r="H668" s="17"/>
      <c r="I668" s="146"/>
      <c r="J668" s="18"/>
      <c r="K668" s="73" t="s">
        <v>942</v>
      </c>
      <c r="L668" s="72">
        <v>15314498</v>
      </c>
      <c r="M668" s="18"/>
      <c r="N668" s="18"/>
      <c r="O668" s="43">
        <f t="shared" si="127"/>
        <v>0</v>
      </c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  <c r="AI668" s="44"/>
      <c r="AJ668" s="44"/>
      <c r="AK668" s="44"/>
      <c r="AL668" s="44"/>
      <c r="AM668" s="44"/>
      <c r="AN668" s="44"/>
      <c r="AO668" s="44"/>
      <c r="AP668" s="44"/>
      <c r="AQ668" s="44"/>
      <c r="AR668" s="44"/>
      <c r="AS668" s="44"/>
      <c r="AT668" s="44"/>
      <c r="AU668" s="44"/>
      <c r="AV668" s="44"/>
      <c r="AW668" s="44"/>
      <c r="AX668" s="44"/>
      <c r="AY668" s="44"/>
      <c r="AZ668" s="44"/>
      <c r="BA668" s="44"/>
      <c r="BB668" s="44"/>
      <c r="BC668" s="10"/>
      <c r="BD668" s="10"/>
      <c r="BE668" s="10"/>
    </row>
    <row r="669" spans="1:60" ht="21" customHeight="1" x14ac:dyDescent="0.25">
      <c r="A669" s="157"/>
      <c r="B669" s="160"/>
      <c r="C669" s="158"/>
      <c r="D669" s="16"/>
      <c r="E669" s="16"/>
      <c r="F669" s="191"/>
      <c r="G669" s="54"/>
      <c r="H669" s="17"/>
      <c r="I669" s="146"/>
      <c r="J669" s="18"/>
      <c r="K669" s="70" t="s">
        <v>922</v>
      </c>
      <c r="L669" s="72">
        <v>62142694.75</v>
      </c>
      <c r="M669" s="18"/>
      <c r="N669" s="18"/>
      <c r="O669" s="43">
        <f t="shared" si="127"/>
        <v>0</v>
      </c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  <c r="AA669" s="44"/>
      <c r="AB669" s="44"/>
      <c r="AC669" s="44"/>
      <c r="AD669" s="44"/>
      <c r="AE669" s="44"/>
      <c r="AF669" s="44"/>
      <c r="AG669" s="44"/>
      <c r="AH669" s="44"/>
      <c r="AI669" s="44"/>
      <c r="AJ669" s="44"/>
      <c r="AK669" s="44"/>
      <c r="AL669" s="44"/>
      <c r="AM669" s="44"/>
      <c r="AN669" s="44"/>
      <c r="AO669" s="44"/>
      <c r="AP669" s="44"/>
      <c r="AQ669" s="44"/>
      <c r="AR669" s="44"/>
      <c r="AS669" s="44"/>
      <c r="AT669" s="44"/>
      <c r="AU669" s="44"/>
      <c r="AV669" s="44"/>
      <c r="AW669" s="44"/>
      <c r="AX669" s="44"/>
      <c r="AY669" s="44"/>
      <c r="AZ669" s="44"/>
      <c r="BA669" s="44"/>
      <c r="BB669" s="44"/>
      <c r="BC669" s="10"/>
      <c r="BD669" s="10"/>
      <c r="BE669" s="10"/>
    </row>
    <row r="670" spans="1:60" ht="33.75" customHeight="1" x14ac:dyDescent="0.25">
      <c r="A670" s="157" t="s">
        <v>44</v>
      </c>
      <c r="B670" s="16" t="s">
        <v>40</v>
      </c>
      <c r="C670" s="16" t="s">
        <v>40</v>
      </c>
      <c r="D670" s="16" t="s">
        <v>276</v>
      </c>
      <c r="E670" s="16" t="s">
        <v>391</v>
      </c>
      <c r="F670" s="294" t="s">
        <v>1330</v>
      </c>
      <c r="G670" s="54" t="s">
        <v>393</v>
      </c>
      <c r="H670" s="17" t="s">
        <v>394</v>
      </c>
      <c r="I670" s="146" t="s">
        <v>912</v>
      </c>
      <c r="J670" s="152" t="s">
        <v>558</v>
      </c>
      <c r="K670" s="193"/>
      <c r="L670" s="193"/>
      <c r="M670" s="152"/>
      <c r="N670" s="224">
        <v>200000000</v>
      </c>
      <c r="O670" s="43">
        <f t="shared" si="107"/>
        <v>200000000</v>
      </c>
      <c r="P670" s="44">
        <v>100000000</v>
      </c>
      <c r="Q670" s="44">
        <v>0</v>
      </c>
      <c r="R670" s="44"/>
      <c r="S670" s="44">
        <v>0</v>
      </c>
      <c r="T670" s="44">
        <v>0</v>
      </c>
      <c r="U670" s="44">
        <v>0</v>
      </c>
      <c r="V670" s="44">
        <v>0</v>
      </c>
      <c r="W670" s="44">
        <v>0</v>
      </c>
      <c r="X670" s="44">
        <v>0</v>
      </c>
      <c r="Y670" s="44"/>
      <c r="Z670" s="44">
        <v>0</v>
      </c>
      <c r="AA670" s="44"/>
      <c r="AB670" s="44">
        <v>0</v>
      </c>
      <c r="AC670" s="44">
        <v>0</v>
      </c>
      <c r="AD670" s="44">
        <v>0</v>
      </c>
      <c r="AE670" s="44"/>
      <c r="AF670" s="44">
        <v>0</v>
      </c>
      <c r="AG670" s="44">
        <v>100000000</v>
      </c>
      <c r="AH670" s="44">
        <v>0</v>
      </c>
      <c r="AI670" s="44">
        <v>0</v>
      </c>
      <c r="AJ670" s="44">
        <v>0</v>
      </c>
      <c r="AK670" s="44">
        <v>0</v>
      </c>
      <c r="AL670" s="44">
        <v>0</v>
      </c>
      <c r="AM670" s="44">
        <v>0</v>
      </c>
      <c r="AN670" s="44">
        <v>0</v>
      </c>
      <c r="AO670" s="44">
        <v>0</v>
      </c>
      <c r="AP670" s="44">
        <v>0</v>
      </c>
      <c r="AQ670" s="44">
        <v>0</v>
      </c>
      <c r="AR670" s="44">
        <v>0</v>
      </c>
      <c r="AS670" s="44">
        <v>0</v>
      </c>
      <c r="AT670" s="44">
        <v>0</v>
      </c>
      <c r="AU670" s="44">
        <v>0</v>
      </c>
      <c r="AV670" s="44"/>
      <c r="AW670" s="44"/>
      <c r="AX670" s="44">
        <v>0</v>
      </c>
      <c r="AY670" s="44"/>
      <c r="AZ670" s="44">
        <v>0</v>
      </c>
      <c r="BA670" s="44"/>
      <c r="BB670" s="44"/>
      <c r="BC670" s="10"/>
      <c r="BD670" s="10"/>
      <c r="BE670" s="10"/>
      <c r="BH670" s="129">
        <f>+N670-O670</f>
        <v>0</v>
      </c>
    </row>
    <row r="671" spans="1:60" ht="51" customHeight="1" x14ac:dyDescent="0.25">
      <c r="A671" s="157"/>
      <c r="B671" s="16"/>
      <c r="C671" s="16"/>
      <c r="D671" s="16"/>
      <c r="E671" s="16"/>
      <c r="F671" s="16"/>
      <c r="G671" s="54"/>
      <c r="H671" s="17"/>
      <c r="I671" s="146"/>
      <c r="J671" s="152"/>
      <c r="K671" s="70" t="s">
        <v>1067</v>
      </c>
      <c r="L671" s="238">
        <v>100000000</v>
      </c>
      <c r="M671" s="152"/>
      <c r="N671" s="152"/>
      <c r="O671" s="43">
        <f t="shared" si="107"/>
        <v>0</v>
      </c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  <c r="AA671" s="44"/>
      <c r="AB671" s="44"/>
      <c r="AC671" s="44"/>
      <c r="AD671" s="44"/>
      <c r="AE671" s="44"/>
      <c r="AF671" s="44"/>
      <c r="AG671" s="44"/>
      <c r="AH671" s="44"/>
      <c r="AI671" s="44"/>
      <c r="AJ671" s="44"/>
      <c r="AK671" s="44"/>
      <c r="AL671" s="44"/>
      <c r="AM671" s="44"/>
      <c r="AN671" s="44"/>
      <c r="AO671" s="44"/>
      <c r="AP671" s="44"/>
      <c r="AQ671" s="44"/>
      <c r="AR671" s="44"/>
      <c r="AS671" s="44"/>
      <c r="AT671" s="44"/>
      <c r="AU671" s="44"/>
      <c r="AV671" s="44"/>
      <c r="AW671" s="44"/>
      <c r="AX671" s="44"/>
      <c r="AY671" s="44"/>
      <c r="AZ671" s="44"/>
      <c r="BA671" s="44"/>
      <c r="BB671" s="44"/>
      <c r="BC671" s="10"/>
      <c r="BD671" s="10"/>
      <c r="BE671" s="10"/>
    </row>
    <row r="672" spans="1:60" ht="26.25" customHeight="1" x14ac:dyDescent="0.25">
      <c r="A672" s="157"/>
      <c r="B672" s="16"/>
      <c r="C672" s="16"/>
      <c r="D672" s="16"/>
      <c r="E672" s="16"/>
      <c r="F672" s="16"/>
      <c r="G672" s="54"/>
      <c r="H672" s="17"/>
      <c r="I672" s="146"/>
      <c r="J672" s="152"/>
      <c r="K672" s="70" t="s">
        <v>1025</v>
      </c>
      <c r="L672" s="220">
        <v>100000000</v>
      </c>
      <c r="M672" s="152"/>
      <c r="N672" s="152"/>
      <c r="O672" s="43">
        <f t="shared" si="107"/>
        <v>0</v>
      </c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  <c r="AI672" s="44"/>
      <c r="AJ672" s="44"/>
      <c r="AK672" s="44"/>
      <c r="AL672" s="44"/>
      <c r="AM672" s="44"/>
      <c r="AN672" s="44"/>
      <c r="AO672" s="44"/>
      <c r="AP672" s="44"/>
      <c r="AQ672" s="44"/>
      <c r="AR672" s="44"/>
      <c r="AS672" s="44"/>
      <c r="AT672" s="44"/>
      <c r="AU672" s="44"/>
      <c r="AV672" s="44"/>
      <c r="AW672" s="44"/>
      <c r="AX672" s="44"/>
      <c r="AY672" s="44"/>
      <c r="AZ672" s="44"/>
      <c r="BA672" s="44"/>
      <c r="BB672" s="44"/>
      <c r="BC672" s="10"/>
      <c r="BD672" s="10"/>
      <c r="BE672" s="10"/>
    </row>
    <row r="673" spans="1:60" ht="13.5" customHeight="1" x14ac:dyDescent="0.25">
      <c r="A673" s="157" t="s">
        <v>44</v>
      </c>
      <c r="B673" s="16" t="s">
        <v>40</v>
      </c>
      <c r="C673" s="16" t="s">
        <v>40</v>
      </c>
      <c r="D673" s="16" t="s">
        <v>276</v>
      </c>
      <c r="E673" s="16" t="s">
        <v>395</v>
      </c>
      <c r="F673" s="16"/>
      <c r="G673" s="173"/>
      <c r="H673" s="18"/>
      <c r="I673" s="18" t="s">
        <v>396</v>
      </c>
      <c r="J673" s="18"/>
      <c r="K673" s="67"/>
      <c r="L673" s="67"/>
      <c r="M673" s="18"/>
      <c r="N673" s="18"/>
      <c r="O673" s="43">
        <f t="shared" si="107"/>
        <v>3261622730.04</v>
      </c>
      <c r="P673" s="43">
        <f>+P674+P676+P678+P680+P682</f>
        <v>3180000000</v>
      </c>
      <c r="Q673" s="43">
        <f t="shared" ref="Q673:BB673" si="128">+Q674+Q676+Q678+Q680+Q682</f>
        <v>0</v>
      </c>
      <c r="R673" s="43">
        <f t="shared" si="128"/>
        <v>0</v>
      </c>
      <c r="S673" s="43">
        <f t="shared" si="128"/>
        <v>0</v>
      </c>
      <c r="T673" s="43">
        <f t="shared" si="128"/>
        <v>0</v>
      </c>
      <c r="U673" s="43">
        <f t="shared" si="128"/>
        <v>0</v>
      </c>
      <c r="V673" s="43">
        <f t="shared" si="128"/>
        <v>0</v>
      </c>
      <c r="W673" s="43">
        <f t="shared" si="128"/>
        <v>0</v>
      </c>
      <c r="X673" s="43">
        <f t="shared" si="128"/>
        <v>0</v>
      </c>
      <c r="Y673" s="43">
        <f t="shared" si="128"/>
        <v>0</v>
      </c>
      <c r="Z673" s="43">
        <f t="shared" si="128"/>
        <v>0</v>
      </c>
      <c r="AA673" s="43">
        <f t="shared" si="128"/>
        <v>0</v>
      </c>
      <c r="AB673" s="43">
        <f t="shared" si="128"/>
        <v>0</v>
      </c>
      <c r="AC673" s="43">
        <f t="shared" si="128"/>
        <v>0</v>
      </c>
      <c r="AD673" s="43">
        <f t="shared" si="128"/>
        <v>0</v>
      </c>
      <c r="AE673" s="43">
        <f t="shared" si="128"/>
        <v>0</v>
      </c>
      <c r="AF673" s="43">
        <f t="shared" si="128"/>
        <v>0</v>
      </c>
      <c r="AG673" s="43">
        <f t="shared" si="128"/>
        <v>81622730.040000007</v>
      </c>
      <c r="AH673" s="43">
        <f t="shared" si="128"/>
        <v>0</v>
      </c>
      <c r="AI673" s="43">
        <f t="shared" si="128"/>
        <v>0</v>
      </c>
      <c r="AJ673" s="43">
        <f t="shared" si="128"/>
        <v>0</v>
      </c>
      <c r="AK673" s="43">
        <f t="shared" si="128"/>
        <v>0</v>
      </c>
      <c r="AL673" s="43">
        <f t="shared" si="128"/>
        <v>0</v>
      </c>
      <c r="AM673" s="43">
        <f t="shared" si="128"/>
        <v>0</v>
      </c>
      <c r="AN673" s="43">
        <f t="shared" si="128"/>
        <v>0</v>
      </c>
      <c r="AO673" s="43">
        <f t="shared" si="128"/>
        <v>0</v>
      </c>
      <c r="AP673" s="43">
        <f t="shared" si="128"/>
        <v>0</v>
      </c>
      <c r="AQ673" s="43">
        <f t="shared" si="128"/>
        <v>0</v>
      </c>
      <c r="AR673" s="43">
        <f t="shared" si="128"/>
        <v>0</v>
      </c>
      <c r="AS673" s="43">
        <f t="shared" si="128"/>
        <v>0</v>
      </c>
      <c r="AT673" s="43">
        <f t="shared" si="128"/>
        <v>0</v>
      </c>
      <c r="AU673" s="43">
        <f t="shared" si="128"/>
        <v>0</v>
      </c>
      <c r="AV673" s="43">
        <f t="shared" si="128"/>
        <v>0</v>
      </c>
      <c r="AW673" s="43">
        <f t="shared" si="128"/>
        <v>0</v>
      </c>
      <c r="AX673" s="43">
        <f t="shared" si="128"/>
        <v>0</v>
      </c>
      <c r="AY673" s="43">
        <f t="shared" si="128"/>
        <v>0</v>
      </c>
      <c r="AZ673" s="43">
        <f t="shared" si="128"/>
        <v>0</v>
      </c>
      <c r="BA673" s="43">
        <f t="shared" si="128"/>
        <v>0</v>
      </c>
      <c r="BB673" s="43">
        <f t="shared" si="128"/>
        <v>0</v>
      </c>
      <c r="BC673" s="10"/>
      <c r="BD673" s="10"/>
      <c r="BE673" s="10"/>
    </row>
    <row r="674" spans="1:60" ht="22.5" x14ac:dyDescent="0.25">
      <c r="A674" s="157" t="s">
        <v>44</v>
      </c>
      <c r="B674" s="16" t="s">
        <v>40</v>
      </c>
      <c r="C674" s="16" t="s">
        <v>40</v>
      </c>
      <c r="D674" s="16" t="s">
        <v>276</v>
      </c>
      <c r="E674" s="16" t="s">
        <v>395</v>
      </c>
      <c r="F674" s="294" t="s">
        <v>1331</v>
      </c>
      <c r="G674" s="54" t="s">
        <v>1113</v>
      </c>
      <c r="H674" s="17" t="s">
        <v>1112</v>
      </c>
      <c r="I674" s="146" t="s">
        <v>1108</v>
      </c>
      <c r="J674" s="18"/>
      <c r="K674" s="67"/>
      <c r="L674" s="67"/>
      <c r="M674" s="18"/>
      <c r="N674" s="59">
        <v>180000000</v>
      </c>
      <c r="O674" s="43">
        <f t="shared" si="107"/>
        <v>180000000</v>
      </c>
      <c r="P674" s="44">
        <v>180000000</v>
      </c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10"/>
      <c r="BD674" s="10"/>
      <c r="BE674" s="10"/>
    </row>
    <row r="675" spans="1:60" ht="52.5" customHeight="1" x14ac:dyDescent="0.25">
      <c r="A675" s="157"/>
      <c r="B675" s="16"/>
      <c r="C675" s="16"/>
      <c r="D675" s="16"/>
      <c r="E675" s="16"/>
      <c r="F675" s="16"/>
      <c r="G675" s="173"/>
      <c r="H675" s="18"/>
      <c r="I675" s="18"/>
      <c r="J675" s="18"/>
      <c r="K675" s="70" t="s">
        <v>1067</v>
      </c>
      <c r="L675" s="238">
        <v>180000000</v>
      </c>
      <c r="M675" s="18"/>
      <c r="N675" s="18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10"/>
      <c r="BD675" s="10"/>
      <c r="BE675" s="10"/>
    </row>
    <row r="676" spans="1:60" ht="33.75" x14ac:dyDescent="0.25">
      <c r="A676" s="157" t="s">
        <v>44</v>
      </c>
      <c r="B676" s="16" t="s">
        <v>40</v>
      </c>
      <c r="C676" s="16" t="s">
        <v>40</v>
      </c>
      <c r="D676" s="16" t="s">
        <v>276</v>
      </c>
      <c r="E676" s="16" t="s">
        <v>395</v>
      </c>
      <c r="F676" s="294" t="s">
        <v>1332</v>
      </c>
      <c r="G676" s="54" t="s">
        <v>1113</v>
      </c>
      <c r="H676" s="17" t="s">
        <v>1112</v>
      </c>
      <c r="I676" s="146" t="s">
        <v>1135</v>
      </c>
      <c r="J676" s="18"/>
      <c r="K676" s="67"/>
      <c r="L676" s="67"/>
      <c r="M676" s="18"/>
      <c r="N676" s="59">
        <f>+L677</f>
        <v>2000000000</v>
      </c>
      <c r="O676" s="43">
        <f t="shared" ref="O676" si="129">+SUM(P676:BA676)</f>
        <v>2000000000</v>
      </c>
      <c r="P676" s="44">
        <v>2000000000</v>
      </c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10"/>
      <c r="BD676" s="10"/>
      <c r="BE676" s="10"/>
    </row>
    <row r="677" spans="1:60" ht="51" x14ac:dyDescent="0.25">
      <c r="A677" s="157"/>
      <c r="B677" s="16"/>
      <c r="C677" s="16"/>
      <c r="D677" s="16"/>
      <c r="E677" s="16"/>
      <c r="F677" s="16"/>
      <c r="G677" s="54"/>
      <c r="H677" s="17"/>
      <c r="I677" s="146"/>
      <c r="J677" s="18"/>
      <c r="K677" s="70" t="s">
        <v>1065</v>
      </c>
      <c r="L677" s="238">
        <v>2000000000</v>
      </c>
      <c r="M677" s="18"/>
      <c r="N677" s="59"/>
      <c r="O677" s="43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  <c r="AA677" s="44"/>
      <c r="AB677" s="44"/>
      <c r="AC677" s="44"/>
      <c r="AD677" s="44"/>
      <c r="AE677" s="44"/>
      <c r="AF677" s="44"/>
      <c r="AG677" s="44"/>
      <c r="AH677" s="44"/>
      <c r="AI677" s="44"/>
      <c r="AJ677" s="44"/>
      <c r="AK677" s="44"/>
      <c r="AL677" s="44"/>
      <c r="AM677" s="44"/>
      <c r="AN677" s="44"/>
      <c r="AO677" s="44"/>
      <c r="AP677" s="44"/>
      <c r="AQ677" s="44"/>
      <c r="AR677" s="44"/>
      <c r="AS677" s="44"/>
      <c r="AT677" s="44"/>
      <c r="AU677" s="44"/>
      <c r="AV677" s="44"/>
      <c r="AW677" s="44"/>
      <c r="AX677" s="44"/>
      <c r="AY677" s="44"/>
      <c r="AZ677" s="44"/>
      <c r="BA677" s="44"/>
      <c r="BB677" s="41"/>
      <c r="BH677" s="129"/>
    </row>
    <row r="678" spans="1:60" ht="22.5" customHeight="1" x14ac:dyDescent="0.25">
      <c r="A678" s="157" t="s">
        <v>44</v>
      </c>
      <c r="B678" s="16" t="s">
        <v>40</v>
      </c>
      <c r="C678" s="16" t="s">
        <v>40</v>
      </c>
      <c r="D678" s="16" t="s">
        <v>276</v>
      </c>
      <c r="E678" s="16" t="s">
        <v>395</v>
      </c>
      <c r="F678" s="294" t="s">
        <v>1333</v>
      </c>
      <c r="G678" s="54" t="s">
        <v>397</v>
      </c>
      <c r="H678" s="17" t="s">
        <v>398</v>
      </c>
      <c r="I678" s="146" t="s">
        <v>728</v>
      </c>
      <c r="J678" s="152" t="s">
        <v>558</v>
      </c>
      <c r="K678" s="193"/>
      <c r="L678" s="193"/>
      <c r="M678" s="152"/>
      <c r="N678" s="224">
        <v>500000000</v>
      </c>
      <c r="O678" s="43">
        <f t="shared" si="107"/>
        <v>500000000</v>
      </c>
      <c r="P678" s="134">
        <v>500000000</v>
      </c>
      <c r="Q678" s="44">
        <v>0</v>
      </c>
      <c r="R678" s="44"/>
      <c r="S678" s="44">
        <v>0</v>
      </c>
      <c r="T678" s="44">
        <v>0</v>
      </c>
      <c r="U678" s="44">
        <v>0</v>
      </c>
      <c r="V678" s="44">
        <v>0</v>
      </c>
      <c r="W678" s="44">
        <v>0</v>
      </c>
      <c r="X678" s="44">
        <v>0</v>
      </c>
      <c r="Y678" s="44"/>
      <c r="Z678" s="44">
        <v>0</v>
      </c>
      <c r="AA678" s="44"/>
      <c r="AB678" s="44">
        <v>0</v>
      </c>
      <c r="AC678" s="44">
        <v>0</v>
      </c>
      <c r="AD678" s="44">
        <v>0</v>
      </c>
      <c r="AE678" s="44"/>
      <c r="AF678" s="44">
        <v>0</v>
      </c>
      <c r="AG678" s="44">
        <v>0</v>
      </c>
      <c r="AH678" s="44">
        <v>0</v>
      </c>
      <c r="AI678" s="44">
        <v>0</v>
      </c>
      <c r="AJ678" s="44">
        <v>0</v>
      </c>
      <c r="AK678" s="44">
        <v>0</v>
      </c>
      <c r="AL678" s="44">
        <v>0</v>
      </c>
      <c r="AM678" s="44">
        <v>0</v>
      </c>
      <c r="AN678" s="44">
        <v>0</v>
      </c>
      <c r="AO678" s="44">
        <v>0</v>
      </c>
      <c r="AP678" s="44">
        <v>0</v>
      </c>
      <c r="AQ678" s="44">
        <v>0</v>
      </c>
      <c r="AR678" s="44">
        <v>0</v>
      </c>
      <c r="AS678" s="44">
        <v>0</v>
      </c>
      <c r="AT678" s="44">
        <v>0</v>
      </c>
      <c r="AU678" s="44">
        <v>0</v>
      </c>
      <c r="AV678" s="44"/>
      <c r="AW678" s="44"/>
      <c r="AX678" s="44">
        <v>0</v>
      </c>
      <c r="AY678" s="44"/>
      <c r="AZ678" s="44">
        <v>0</v>
      </c>
      <c r="BA678" s="44"/>
      <c r="BB678" s="41"/>
      <c r="BH678" s="129">
        <f>+N678-O678</f>
        <v>0</v>
      </c>
    </row>
    <row r="679" spans="1:60" ht="51.75" customHeight="1" x14ac:dyDescent="0.25">
      <c r="A679" s="157"/>
      <c r="B679" s="16"/>
      <c r="C679" s="16"/>
      <c r="D679" s="16"/>
      <c r="E679" s="16"/>
      <c r="F679" s="155"/>
      <c r="G679" s="54"/>
      <c r="H679" s="17"/>
      <c r="I679" s="146"/>
      <c r="J679" s="152"/>
      <c r="K679" s="70" t="s">
        <v>1065</v>
      </c>
      <c r="L679" s="220">
        <v>500000000</v>
      </c>
      <c r="M679" s="152"/>
      <c r="N679" s="152"/>
      <c r="O679" s="43">
        <f t="shared" si="107"/>
        <v>0</v>
      </c>
      <c r="P679" s="134"/>
      <c r="Q679" s="44"/>
      <c r="R679" s="44"/>
      <c r="S679" s="44"/>
      <c r="T679" s="44"/>
      <c r="U679" s="44"/>
      <c r="V679" s="44"/>
      <c r="W679" s="44"/>
      <c r="X679" s="44"/>
      <c r="Y679" s="44"/>
      <c r="Z679" s="44"/>
      <c r="AA679" s="44"/>
      <c r="AB679" s="44"/>
      <c r="AC679" s="44"/>
      <c r="AD679" s="44"/>
      <c r="AE679" s="44"/>
      <c r="AF679" s="44"/>
      <c r="AG679" s="44"/>
      <c r="AH679" s="44"/>
      <c r="AI679" s="44"/>
      <c r="AJ679" s="44"/>
      <c r="AK679" s="44"/>
      <c r="AL679" s="44"/>
      <c r="AM679" s="44"/>
      <c r="AN679" s="44"/>
      <c r="AO679" s="44"/>
      <c r="AP679" s="44"/>
      <c r="AQ679" s="44"/>
      <c r="AR679" s="44"/>
      <c r="AS679" s="44"/>
      <c r="AT679" s="44"/>
      <c r="AU679" s="44"/>
      <c r="AV679" s="44"/>
      <c r="AW679" s="44"/>
      <c r="AX679" s="44"/>
      <c r="AY679" s="44"/>
      <c r="AZ679" s="44"/>
      <c r="BA679" s="44"/>
      <c r="BB679" s="41"/>
    </row>
    <row r="680" spans="1:60" ht="45" customHeight="1" x14ac:dyDescent="0.25">
      <c r="A680" s="157" t="s">
        <v>44</v>
      </c>
      <c r="B680" s="16" t="s">
        <v>40</v>
      </c>
      <c r="C680" s="16" t="s">
        <v>40</v>
      </c>
      <c r="D680" s="16" t="s">
        <v>276</v>
      </c>
      <c r="E680" s="16" t="s">
        <v>395</v>
      </c>
      <c r="F680" s="294" t="s">
        <v>1334</v>
      </c>
      <c r="G680" s="54" t="s">
        <v>399</v>
      </c>
      <c r="H680" s="17" t="s">
        <v>400</v>
      </c>
      <c r="I680" s="146" t="s">
        <v>726</v>
      </c>
      <c r="J680" s="152" t="s">
        <v>558</v>
      </c>
      <c r="K680" s="193"/>
      <c r="L680" s="199"/>
      <c r="M680" s="152"/>
      <c r="N680" s="224">
        <v>300000000</v>
      </c>
      <c r="O680" s="43">
        <f t="shared" ref="O680:O747" si="130">+SUM(P680:BA680)</f>
        <v>300000000</v>
      </c>
      <c r="P680" s="44">
        <v>300000000</v>
      </c>
      <c r="Q680" s="44">
        <v>0</v>
      </c>
      <c r="R680" s="44"/>
      <c r="S680" s="44">
        <v>0</v>
      </c>
      <c r="T680" s="44">
        <v>0</v>
      </c>
      <c r="U680" s="44">
        <v>0</v>
      </c>
      <c r="V680" s="44">
        <v>0</v>
      </c>
      <c r="W680" s="44">
        <v>0</v>
      </c>
      <c r="X680" s="44">
        <v>0</v>
      </c>
      <c r="Y680" s="44"/>
      <c r="Z680" s="44">
        <v>0</v>
      </c>
      <c r="AA680" s="44"/>
      <c r="AB680" s="44">
        <v>0</v>
      </c>
      <c r="AC680" s="44">
        <v>0</v>
      </c>
      <c r="AD680" s="44">
        <v>0</v>
      </c>
      <c r="AE680" s="44"/>
      <c r="AF680" s="44">
        <v>0</v>
      </c>
      <c r="AG680" s="44">
        <v>0</v>
      </c>
      <c r="AH680" s="44">
        <v>0</v>
      </c>
      <c r="AI680" s="44">
        <v>0</v>
      </c>
      <c r="AJ680" s="44">
        <v>0</v>
      </c>
      <c r="AK680" s="44">
        <v>0</v>
      </c>
      <c r="AL680" s="44">
        <v>0</v>
      </c>
      <c r="AM680" s="44">
        <v>0</v>
      </c>
      <c r="AN680" s="44">
        <v>0</v>
      </c>
      <c r="AO680" s="44">
        <v>0</v>
      </c>
      <c r="AP680" s="44">
        <v>0</v>
      </c>
      <c r="AQ680" s="44">
        <v>0</v>
      </c>
      <c r="AR680" s="44">
        <v>0</v>
      </c>
      <c r="AS680" s="44">
        <v>0</v>
      </c>
      <c r="AT680" s="44">
        <v>0</v>
      </c>
      <c r="AU680" s="44">
        <v>0</v>
      </c>
      <c r="AV680" s="44"/>
      <c r="AW680" s="44"/>
      <c r="AX680" s="44">
        <v>0</v>
      </c>
      <c r="AY680" s="44"/>
      <c r="AZ680" s="44">
        <v>0</v>
      </c>
      <c r="BA680" s="44"/>
      <c r="BB680" s="41"/>
      <c r="BH680" s="129">
        <f>+N680-O680</f>
        <v>0</v>
      </c>
    </row>
    <row r="681" spans="1:60" ht="51.75" customHeight="1" x14ac:dyDescent="0.25">
      <c r="A681" s="157"/>
      <c r="B681" s="16"/>
      <c r="C681" s="16"/>
      <c r="D681" s="16"/>
      <c r="E681" s="16"/>
      <c r="F681" s="155"/>
      <c r="G681" s="54"/>
      <c r="H681" s="17"/>
      <c r="I681" s="146"/>
      <c r="J681" s="152"/>
      <c r="K681" s="70" t="s">
        <v>1067</v>
      </c>
      <c r="L681" s="220">
        <v>300000000</v>
      </c>
      <c r="M681" s="152"/>
      <c r="N681" s="152"/>
      <c r="O681" s="43">
        <f t="shared" si="130"/>
        <v>0</v>
      </c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  <c r="AA681" s="44"/>
      <c r="AB681" s="44"/>
      <c r="AC681" s="44"/>
      <c r="AD681" s="44"/>
      <c r="AE681" s="44"/>
      <c r="AF681" s="44"/>
      <c r="AG681" s="44"/>
      <c r="AH681" s="44"/>
      <c r="AI681" s="44"/>
      <c r="AJ681" s="44"/>
      <c r="AK681" s="44"/>
      <c r="AL681" s="44"/>
      <c r="AM681" s="44"/>
      <c r="AN681" s="44"/>
      <c r="AO681" s="44"/>
      <c r="AP681" s="44"/>
      <c r="AQ681" s="44"/>
      <c r="AR681" s="44"/>
      <c r="AS681" s="44"/>
      <c r="AT681" s="44"/>
      <c r="AU681" s="44"/>
      <c r="AV681" s="44"/>
      <c r="AW681" s="44"/>
      <c r="AX681" s="44"/>
      <c r="AY681" s="44"/>
      <c r="AZ681" s="44"/>
      <c r="BA681" s="44"/>
      <c r="BB681" s="41"/>
    </row>
    <row r="682" spans="1:60" ht="33.75" customHeight="1" x14ac:dyDescent="0.25">
      <c r="A682" s="157" t="s">
        <v>44</v>
      </c>
      <c r="B682" s="16" t="s">
        <v>40</v>
      </c>
      <c r="C682" s="16" t="s">
        <v>40</v>
      </c>
      <c r="D682" s="16" t="s">
        <v>276</v>
      </c>
      <c r="E682" s="16" t="s">
        <v>395</v>
      </c>
      <c r="F682" s="294" t="s">
        <v>1335</v>
      </c>
      <c r="G682" s="54" t="s">
        <v>401</v>
      </c>
      <c r="H682" s="17" t="s">
        <v>402</v>
      </c>
      <c r="I682" s="146" t="s">
        <v>1056</v>
      </c>
      <c r="J682" s="18" t="s">
        <v>558</v>
      </c>
      <c r="K682" s="67"/>
      <c r="L682" s="67"/>
      <c r="M682" s="18"/>
      <c r="N682" s="59">
        <v>281622730.04000002</v>
      </c>
      <c r="O682" s="43">
        <f t="shared" si="130"/>
        <v>281622730.04000002</v>
      </c>
      <c r="P682" s="44">
        <v>200000000</v>
      </c>
      <c r="Q682" s="44">
        <v>0</v>
      </c>
      <c r="R682" s="44"/>
      <c r="S682" s="44">
        <v>0</v>
      </c>
      <c r="T682" s="44">
        <v>0</v>
      </c>
      <c r="U682" s="44">
        <v>0</v>
      </c>
      <c r="V682" s="44">
        <v>0</v>
      </c>
      <c r="W682" s="44">
        <v>0</v>
      </c>
      <c r="X682" s="44">
        <v>0</v>
      </c>
      <c r="Y682" s="44"/>
      <c r="Z682" s="44">
        <v>0</v>
      </c>
      <c r="AA682" s="44"/>
      <c r="AB682" s="44">
        <v>0</v>
      </c>
      <c r="AC682" s="44">
        <v>0</v>
      </c>
      <c r="AD682" s="44">
        <v>0</v>
      </c>
      <c r="AE682" s="44"/>
      <c r="AF682" s="44">
        <v>0</v>
      </c>
      <c r="AG682" s="44">
        <v>81622730.040000007</v>
      </c>
      <c r="AH682" s="44">
        <v>0</v>
      </c>
      <c r="AI682" s="44">
        <v>0</v>
      </c>
      <c r="AJ682" s="44">
        <v>0</v>
      </c>
      <c r="AK682" s="44">
        <v>0</v>
      </c>
      <c r="AL682" s="44">
        <v>0</v>
      </c>
      <c r="AM682" s="44">
        <v>0</v>
      </c>
      <c r="AN682" s="44">
        <v>0</v>
      </c>
      <c r="AO682" s="44">
        <v>0</v>
      </c>
      <c r="AP682" s="44">
        <v>0</v>
      </c>
      <c r="AQ682" s="44">
        <v>0</v>
      </c>
      <c r="AR682" s="44">
        <v>0</v>
      </c>
      <c r="AS682" s="44">
        <v>0</v>
      </c>
      <c r="AT682" s="44">
        <v>0</v>
      </c>
      <c r="AU682" s="44">
        <v>0</v>
      </c>
      <c r="AV682" s="44"/>
      <c r="AW682" s="44"/>
      <c r="AX682" s="44">
        <v>0</v>
      </c>
      <c r="AY682" s="44"/>
      <c r="AZ682" s="44">
        <v>0</v>
      </c>
      <c r="BA682" s="44"/>
      <c r="BB682" s="41"/>
      <c r="BH682" s="129">
        <f>+N682-O682</f>
        <v>0</v>
      </c>
    </row>
    <row r="683" spans="1:60" ht="51" x14ac:dyDescent="0.25">
      <c r="A683" s="157"/>
      <c r="B683" s="16"/>
      <c r="C683" s="16"/>
      <c r="D683" s="16"/>
      <c r="E683" s="16"/>
      <c r="F683" s="16"/>
      <c r="G683" s="54"/>
      <c r="H683" s="17"/>
      <c r="I683" s="146"/>
      <c r="J683" s="18"/>
      <c r="K683" s="70" t="s">
        <v>1065</v>
      </c>
      <c r="L683" s="71">
        <v>200000000</v>
      </c>
      <c r="M683" s="18"/>
      <c r="N683" s="59"/>
      <c r="O683" s="43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  <c r="AA683" s="44"/>
      <c r="AB683" s="44"/>
      <c r="AC683" s="44"/>
      <c r="AD683" s="44"/>
      <c r="AE683" s="44"/>
      <c r="AF683" s="44"/>
      <c r="AG683" s="44"/>
      <c r="AH683" s="44"/>
      <c r="AI683" s="44"/>
      <c r="AJ683" s="44"/>
      <c r="AK683" s="44"/>
      <c r="AL683" s="44"/>
      <c r="AM683" s="44"/>
      <c r="AN683" s="44"/>
      <c r="AO683" s="44"/>
      <c r="AP683" s="44"/>
      <c r="AQ683" s="44"/>
      <c r="AR683" s="44"/>
      <c r="AS683" s="44"/>
      <c r="AT683" s="44"/>
      <c r="AU683" s="44"/>
      <c r="AV683" s="44"/>
      <c r="AW683" s="44"/>
      <c r="AX683" s="44"/>
      <c r="AY683" s="44"/>
      <c r="AZ683" s="44"/>
      <c r="BA683" s="44"/>
      <c r="BB683" s="41"/>
      <c r="BH683" s="129"/>
    </row>
    <row r="684" spans="1:60" ht="26.25" customHeight="1" x14ac:dyDescent="0.25">
      <c r="A684" s="157"/>
      <c r="B684" s="16"/>
      <c r="C684" s="16"/>
      <c r="D684" s="16"/>
      <c r="E684" s="16"/>
      <c r="F684" s="16"/>
      <c r="G684" s="54"/>
      <c r="H684" s="17"/>
      <c r="I684" s="146"/>
      <c r="J684" s="18"/>
      <c r="K684" s="70" t="s">
        <v>1025</v>
      </c>
      <c r="L684" s="71">
        <v>81622730.040000007</v>
      </c>
      <c r="M684" s="18"/>
      <c r="N684" s="18"/>
      <c r="O684" s="43">
        <f t="shared" si="130"/>
        <v>0</v>
      </c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4"/>
      <c r="AQ684" s="44"/>
      <c r="AR684" s="44"/>
      <c r="AS684" s="44"/>
      <c r="AT684" s="44"/>
      <c r="AU684" s="44"/>
      <c r="AV684" s="44"/>
      <c r="AW684" s="44"/>
      <c r="AX684" s="44"/>
      <c r="AY684" s="44"/>
      <c r="AZ684" s="44"/>
      <c r="BA684" s="44"/>
      <c r="BB684" s="41"/>
    </row>
    <row r="685" spans="1:60" ht="13.5" customHeight="1" x14ac:dyDescent="0.25">
      <c r="A685" s="157" t="s">
        <v>44</v>
      </c>
      <c r="B685" s="16" t="s">
        <v>40</v>
      </c>
      <c r="C685" s="16" t="s">
        <v>40</v>
      </c>
      <c r="D685" s="16" t="s">
        <v>276</v>
      </c>
      <c r="E685" s="16" t="s">
        <v>403</v>
      </c>
      <c r="F685" s="16"/>
      <c r="G685" s="173"/>
      <c r="H685" s="18"/>
      <c r="I685" s="18" t="s">
        <v>404</v>
      </c>
      <c r="J685" s="18"/>
      <c r="K685" s="67"/>
      <c r="L685" s="67"/>
      <c r="M685" s="18"/>
      <c r="N685" s="18"/>
      <c r="O685" s="43">
        <f t="shared" si="130"/>
        <v>2277985135.8000002</v>
      </c>
      <c r="P685" s="43">
        <f>+P686+P691+P693+P695</f>
        <v>2072000000</v>
      </c>
      <c r="Q685" s="43">
        <f t="shared" ref="Q685:BB685" si="131">+Q686+Q691+Q693+Q695</f>
        <v>0</v>
      </c>
      <c r="R685" s="43">
        <f t="shared" si="131"/>
        <v>0</v>
      </c>
      <c r="S685" s="43">
        <f t="shared" si="131"/>
        <v>0</v>
      </c>
      <c r="T685" s="43">
        <f t="shared" si="131"/>
        <v>0</v>
      </c>
      <c r="U685" s="43">
        <f t="shared" si="131"/>
        <v>0</v>
      </c>
      <c r="V685" s="43">
        <f t="shared" si="131"/>
        <v>0</v>
      </c>
      <c r="W685" s="43">
        <f t="shared" si="131"/>
        <v>0</v>
      </c>
      <c r="X685" s="43">
        <f t="shared" si="131"/>
        <v>0</v>
      </c>
      <c r="Y685" s="43">
        <f t="shared" si="131"/>
        <v>0</v>
      </c>
      <c r="Z685" s="43">
        <f t="shared" si="131"/>
        <v>0</v>
      </c>
      <c r="AA685" s="43">
        <f t="shared" si="131"/>
        <v>0</v>
      </c>
      <c r="AB685" s="43">
        <f t="shared" si="131"/>
        <v>0</v>
      </c>
      <c r="AC685" s="43">
        <f t="shared" si="131"/>
        <v>0</v>
      </c>
      <c r="AD685" s="43">
        <f t="shared" si="131"/>
        <v>0</v>
      </c>
      <c r="AE685" s="43">
        <f t="shared" si="131"/>
        <v>0</v>
      </c>
      <c r="AF685" s="43">
        <f t="shared" si="131"/>
        <v>0</v>
      </c>
      <c r="AG685" s="43">
        <f t="shared" si="131"/>
        <v>0</v>
      </c>
      <c r="AH685" s="43">
        <f t="shared" si="131"/>
        <v>0</v>
      </c>
      <c r="AI685" s="43">
        <f t="shared" si="131"/>
        <v>0</v>
      </c>
      <c r="AJ685" s="43">
        <f t="shared" si="131"/>
        <v>0</v>
      </c>
      <c r="AK685" s="43">
        <f t="shared" si="131"/>
        <v>0</v>
      </c>
      <c r="AL685" s="43">
        <f t="shared" si="131"/>
        <v>205985135.80000001</v>
      </c>
      <c r="AM685" s="43">
        <f t="shared" si="131"/>
        <v>0</v>
      </c>
      <c r="AN685" s="43">
        <f t="shared" si="131"/>
        <v>0</v>
      </c>
      <c r="AO685" s="43">
        <f t="shared" si="131"/>
        <v>0</v>
      </c>
      <c r="AP685" s="43">
        <f t="shared" si="131"/>
        <v>0</v>
      </c>
      <c r="AQ685" s="43">
        <f t="shared" si="131"/>
        <v>0</v>
      </c>
      <c r="AR685" s="43">
        <f t="shared" si="131"/>
        <v>0</v>
      </c>
      <c r="AS685" s="43">
        <f t="shared" si="131"/>
        <v>0</v>
      </c>
      <c r="AT685" s="43">
        <f t="shared" si="131"/>
        <v>0</v>
      </c>
      <c r="AU685" s="43">
        <f t="shared" si="131"/>
        <v>0</v>
      </c>
      <c r="AV685" s="43">
        <f t="shared" si="131"/>
        <v>0</v>
      </c>
      <c r="AW685" s="43">
        <f t="shared" si="131"/>
        <v>0</v>
      </c>
      <c r="AX685" s="43">
        <f t="shared" si="131"/>
        <v>0</v>
      </c>
      <c r="AY685" s="43">
        <f t="shared" si="131"/>
        <v>0</v>
      </c>
      <c r="AZ685" s="43">
        <f t="shared" si="131"/>
        <v>0</v>
      </c>
      <c r="BA685" s="43">
        <f t="shared" si="131"/>
        <v>0</v>
      </c>
      <c r="BB685" s="43">
        <f t="shared" si="131"/>
        <v>0</v>
      </c>
    </row>
    <row r="686" spans="1:60" ht="22.5" customHeight="1" x14ac:dyDescent="0.25">
      <c r="A686" s="161" t="s">
        <v>44</v>
      </c>
      <c r="B686" s="16" t="s">
        <v>40</v>
      </c>
      <c r="C686" s="16" t="s">
        <v>40</v>
      </c>
      <c r="D686" s="16" t="s">
        <v>276</v>
      </c>
      <c r="E686" s="16" t="s">
        <v>403</v>
      </c>
      <c r="F686" s="294" t="s">
        <v>1336</v>
      </c>
      <c r="G686" s="173"/>
      <c r="H686" s="17" t="s">
        <v>776</v>
      </c>
      <c r="I686" s="146" t="s">
        <v>777</v>
      </c>
      <c r="J686" s="18" t="s">
        <v>557</v>
      </c>
      <c r="K686" s="67"/>
      <c r="L686" s="67"/>
      <c r="M686" s="18"/>
      <c r="N686" s="59">
        <v>1477985135.8</v>
      </c>
      <c r="O686" s="43">
        <f t="shared" si="130"/>
        <v>1477985135.8</v>
      </c>
      <c r="P686" s="44">
        <v>1272000000</v>
      </c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  <c r="AJ686" s="43"/>
      <c r="AK686" s="43"/>
      <c r="AL686" s="44">
        <v>205985135.80000001</v>
      </c>
      <c r="AM686" s="43"/>
      <c r="AN686" s="43"/>
      <c r="AO686" s="43"/>
      <c r="AP686" s="43"/>
      <c r="AQ686" s="43"/>
      <c r="AR686" s="43"/>
      <c r="AS686" s="43"/>
      <c r="AT686" s="43"/>
      <c r="AU686" s="43"/>
      <c r="AV686" s="43"/>
      <c r="AW686" s="43"/>
      <c r="AX686" s="43"/>
      <c r="AY686" s="43"/>
      <c r="AZ686" s="43"/>
      <c r="BA686" s="43"/>
      <c r="BB686" s="43"/>
      <c r="BH686" s="129">
        <f>+N686-O686</f>
        <v>0</v>
      </c>
    </row>
    <row r="687" spans="1:60" ht="51" x14ac:dyDescent="0.25">
      <c r="A687" s="161"/>
      <c r="B687" s="16"/>
      <c r="C687" s="16"/>
      <c r="D687" s="16"/>
      <c r="E687" s="16"/>
      <c r="F687" s="16"/>
      <c r="G687" s="173"/>
      <c r="H687" s="17"/>
      <c r="I687" s="146"/>
      <c r="J687" s="18"/>
      <c r="K687" s="70" t="s">
        <v>1065</v>
      </c>
      <c r="L687" s="71">
        <v>372000000</v>
      </c>
      <c r="M687" s="59"/>
      <c r="N687" s="59"/>
      <c r="O687" s="43"/>
      <c r="P687" s="44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  <c r="AJ687" s="43"/>
      <c r="AK687" s="43"/>
      <c r="AL687" s="44"/>
      <c r="AM687" s="43"/>
      <c r="AN687" s="43"/>
      <c r="AO687" s="43"/>
      <c r="AP687" s="43"/>
      <c r="AQ687" s="43"/>
      <c r="AR687" s="43"/>
      <c r="AS687" s="43"/>
      <c r="AT687" s="43"/>
      <c r="AU687" s="43"/>
      <c r="AV687" s="43"/>
      <c r="AW687" s="43"/>
      <c r="AX687" s="43"/>
      <c r="AY687" s="43"/>
      <c r="AZ687" s="43"/>
      <c r="BA687" s="43"/>
      <c r="BB687" s="43"/>
      <c r="BH687" s="129"/>
    </row>
    <row r="688" spans="1:60" ht="51" customHeight="1" x14ac:dyDescent="0.25">
      <c r="A688" s="157"/>
      <c r="B688" s="16"/>
      <c r="C688" s="16"/>
      <c r="D688" s="16"/>
      <c r="E688" s="16"/>
      <c r="F688" s="16"/>
      <c r="G688" s="173"/>
      <c r="H688" s="17"/>
      <c r="I688" s="146"/>
      <c r="J688" s="18"/>
      <c r="K688" s="70" t="s">
        <v>1067</v>
      </c>
      <c r="L688" s="71">
        <v>900000000</v>
      </c>
      <c r="M688" s="18"/>
      <c r="N688" s="18"/>
      <c r="O688" s="43">
        <f t="shared" si="130"/>
        <v>0</v>
      </c>
      <c r="P688" s="44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  <c r="AJ688" s="43"/>
      <c r="AK688" s="43"/>
      <c r="AL688" s="44"/>
      <c r="AM688" s="43"/>
      <c r="AN688" s="43"/>
      <c r="AO688" s="43"/>
      <c r="AP688" s="43"/>
      <c r="AQ688" s="43"/>
      <c r="AR688" s="43"/>
      <c r="AS688" s="43"/>
      <c r="AT688" s="43"/>
      <c r="AU688" s="43"/>
      <c r="AV688" s="43"/>
      <c r="AW688" s="43"/>
      <c r="AX688" s="43"/>
      <c r="AY688" s="43"/>
      <c r="AZ688" s="43"/>
      <c r="BA688" s="43"/>
      <c r="BB688" s="43"/>
    </row>
    <row r="689" spans="1:60" ht="39" customHeight="1" x14ac:dyDescent="0.25">
      <c r="A689" s="157"/>
      <c r="B689" s="16"/>
      <c r="C689" s="16"/>
      <c r="D689" s="16"/>
      <c r="E689" s="16"/>
      <c r="F689" s="16"/>
      <c r="G689" s="173"/>
      <c r="H689" s="17"/>
      <c r="I689" s="146"/>
      <c r="J689" s="18"/>
      <c r="K689" s="70" t="s">
        <v>1034</v>
      </c>
      <c r="L689" s="71">
        <v>129227688.56999999</v>
      </c>
      <c r="M689" s="59"/>
      <c r="N689" s="18"/>
      <c r="O689" s="43">
        <f t="shared" si="130"/>
        <v>0</v>
      </c>
      <c r="P689" s="44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  <c r="AJ689" s="43"/>
      <c r="AK689" s="43"/>
      <c r="AL689" s="44"/>
      <c r="AM689" s="43"/>
      <c r="AN689" s="43"/>
      <c r="AO689" s="43"/>
      <c r="AP689" s="43"/>
      <c r="AQ689" s="43"/>
      <c r="AR689" s="43"/>
      <c r="AS689" s="43"/>
      <c r="AT689" s="43"/>
      <c r="AU689" s="43"/>
      <c r="AV689" s="43"/>
      <c r="AW689" s="43"/>
      <c r="AX689" s="43"/>
      <c r="AY689" s="43"/>
      <c r="AZ689" s="43"/>
      <c r="BA689" s="43"/>
      <c r="BB689" s="43"/>
      <c r="BC689" s="10" t="s">
        <v>1030</v>
      </c>
    </row>
    <row r="690" spans="1:60" ht="51.75" customHeight="1" x14ac:dyDescent="0.25">
      <c r="A690" s="157"/>
      <c r="B690" s="16"/>
      <c r="C690" s="16"/>
      <c r="D690" s="16"/>
      <c r="E690" s="16"/>
      <c r="F690" s="16"/>
      <c r="G690" s="173"/>
      <c r="H690" s="17"/>
      <c r="I690" s="146"/>
      <c r="J690" s="18"/>
      <c r="K690" s="70" t="s">
        <v>1031</v>
      </c>
      <c r="L690" s="71">
        <v>76757447.230000004</v>
      </c>
      <c r="M690" s="18"/>
      <c r="N690" s="18"/>
      <c r="O690" s="43">
        <f t="shared" si="130"/>
        <v>0</v>
      </c>
      <c r="P690" s="44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  <c r="AJ690" s="43"/>
      <c r="AK690" s="43"/>
      <c r="AL690" s="44"/>
      <c r="AM690" s="43"/>
      <c r="AN690" s="43"/>
      <c r="AO690" s="43"/>
      <c r="AP690" s="43"/>
      <c r="AQ690" s="43"/>
      <c r="AR690" s="43"/>
      <c r="AS690" s="43"/>
      <c r="AT690" s="43"/>
      <c r="AU690" s="43"/>
      <c r="AV690" s="43"/>
      <c r="AW690" s="43"/>
      <c r="AX690" s="43"/>
      <c r="AY690" s="43"/>
      <c r="AZ690" s="43"/>
      <c r="BA690" s="43"/>
      <c r="BB690" s="43"/>
      <c r="BC690" s="10" t="s">
        <v>1030</v>
      </c>
    </row>
    <row r="691" spans="1:60" ht="67.5" x14ac:dyDescent="0.25">
      <c r="A691" s="161" t="s">
        <v>44</v>
      </c>
      <c r="B691" s="16" t="s">
        <v>40</v>
      </c>
      <c r="C691" s="16" t="s">
        <v>40</v>
      </c>
      <c r="D691" s="16" t="s">
        <v>276</v>
      </c>
      <c r="E691" s="16" t="s">
        <v>403</v>
      </c>
      <c r="F691" s="294" t="s">
        <v>1337</v>
      </c>
      <c r="G691" s="173"/>
      <c r="H691" s="17" t="s">
        <v>1127</v>
      </c>
      <c r="I691" s="146" t="s">
        <v>1136</v>
      </c>
      <c r="J691" s="18" t="s">
        <v>557</v>
      </c>
      <c r="K691" s="67"/>
      <c r="L691" s="67"/>
      <c r="M691" s="18"/>
      <c r="N691" s="59">
        <v>400000000</v>
      </c>
      <c r="O691" s="43">
        <f t="shared" ref="O691" si="132">+SUM(P691:BA691)</f>
        <v>400000000</v>
      </c>
      <c r="P691" s="44">
        <v>400000000</v>
      </c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  <c r="AJ691" s="43"/>
      <c r="AK691" s="43"/>
      <c r="AL691" s="44">
        <v>0</v>
      </c>
      <c r="AM691" s="43"/>
      <c r="AN691" s="43"/>
      <c r="AO691" s="43"/>
      <c r="AP691" s="43"/>
      <c r="AQ691" s="43"/>
      <c r="AR691" s="43"/>
      <c r="AS691" s="43"/>
      <c r="AT691" s="43"/>
      <c r="AU691" s="43"/>
      <c r="AV691" s="43"/>
      <c r="AW691" s="43"/>
      <c r="AX691" s="43"/>
      <c r="AY691" s="43"/>
      <c r="AZ691" s="43"/>
      <c r="BA691" s="43"/>
      <c r="BB691" s="43"/>
      <c r="BH691" s="129">
        <f>+N691-O691</f>
        <v>0</v>
      </c>
    </row>
    <row r="692" spans="1:60" ht="51" x14ac:dyDescent="0.25">
      <c r="A692" s="161"/>
      <c r="B692" s="16"/>
      <c r="C692" s="16"/>
      <c r="D692" s="16"/>
      <c r="E692" s="16"/>
      <c r="F692" s="16"/>
      <c r="G692" s="173"/>
      <c r="H692" s="17"/>
      <c r="I692" s="146"/>
      <c r="J692" s="18"/>
      <c r="K692" s="70" t="s">
        <v>1065</v>
      </c>
      <c r="L692" s="71">
        <v>400000000</v>
      </c>
      <c r="M692" s="59"/>
      <c r="N692" s="59"/>
      <c r="O692" s="43"/>
      <c r="P692" s="44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  <c r="AJ692" s="43"/>
      <c r="AK692" s="43"/>
      <c r="AL692" s="44"/>
      <c r="AM692" s="43"/>
      <c r="AN692" s="43"/>
      <c r="AO692" s="43"/>
      <c r="AP692" s="43"/>
      <c r="AQ692" s="43"/>
      <c r="AR692" s="43"/>
      <c r="AS692" s="43"/>
      <c r="AT692" s="43"/>
      <c r="AU692" s="43"/>
      <c r="AV692" s="43"/>
      <c r="AW692" s="43"/>
      <c r="AX692" s="43"/>
      <c r="AY692" s="43"/>
      <c r="AZ692" s="43"/>
      <c r="BA692" s="43"/>
      <c r="BB692" s="43"/>
      <c r="BH692" s="129"/>
    </row>
    <row r="693" spans="1:60" ht="22.5" customHeight="1" x14ac:dyDescent="0.25">
      <c r="A693" s="157" t="s">
        <v>44</v>
      </c>
      <c r="B693" s="16" t="s">
        <v>40</v>
      </c>
      <c r="C693" s="16" t="s">
        <v>40</v>
      </c>
      <c r="D693" s="16" t="s">
        <v>276</v>
      </c>
      <c r="E693" s="16" t="s">
        <v>403</v>
      </c>
      <c r="F693" s="294" t="s">
        <v>1338</v>
      </c>
      <c r="G693" s="54" t="s">
        <v>407</v>
      </c>
      <c r="H693" s="17" t="s">
        <v>408</v>
      </c>
      <c r="I693" s="146" t="s">
        <v>727</v>
      </c>
      <c r="J693" s="18" t="s">
        <v>557</v>
      </c>
      <c r="K693" s="67"/>
      <c r="L693" s="67"/>
      <c r="M693" s="18"/>
      <c r="N693" s="59">
        <v>100000000</v>
      </c>
      <c r="O693" s="43">
        <f t="shared" si="130"/>
        <v>100000000</v>
      </c>
      <c r="P693" s="44">
        <v>100000000</v>
      </c>
      <c r="Q693" s="44">
        <v>0</v>
      </c>
      <c r="R693" s="44"/>
      <c r="S693" s="44">
        <v>0</v>
      </c>
      <c r="T693" s="44">
        <v>0</v>
      </c>
      <c r="U693" s="44">
        <v>0</v>
      </c>
      <c r="V693" s="44">
        <v>0</v>
      </c>
      <c r="W693" s="44">
        <v>0</v>
      </c>
      <c r="X693" s="44">
        <v>0</v>
      </c>
      <c r="Y693" s="44"/>
      <c r="Z693" s="44">
        <v>0</v>
      </c>
      <c r="AA693" s="44"/>
      <c r="AB693" s="44">
        <v>0</v>
      </c>
      <c r="AC693" s="44">
        <v>0</v>
      </c>
      <c r="AD693" s="44">
        <v>0</v>
      </c>
      <c r="AE693" s="44"/>
      <c r="AF693" s="44">
        <v>0</v>
      </c>
      <c r="AG693" s="44">
        <v>0</v>
      </c>
      <c r="AH693" s="44">
        <v>0</v>
      </c>
      <c r="AI693" s="44">
        <v>0</v>
      </c>
      <c r="AJ693" s="44">
        <v>0</v>
      </c>
      <c r="AK693" s="44">
        <v>0</v>
      </c>
      <c r="AL693" s="44">
        <v>0</v>
      </c>
      <c r="AM693" s="44">
        <v>0</v>
      </c>
      <c r="AN693" s="44">
        <v>0</v>
      </c>
      <c r="AO693" s="44">
        <v>0</v>
      </c>
      <c r="AP693" s="44">
        <v>0</v>
      </c>
      <c r="AQ693" s="44">
        <v>0</v>
      </c>
      <c r="AR693" s="44">
        <v>0</v>
      </c>
      <c r="AS693" s="44">
        <v>0</v>
      </c>
      <c r="AT693" s="44">
        <v>0</v>
      </c>
      <c r="AU693" s="44">
        <v>0</v>
      </c>
      <c r="AV693" s="44"/>
      <c r="AW693" s="44"/>
      <c r="AX693" s="44">
        <v>0</v>
      </c>
      <c r="AY693" s="44"/>
      <c r="AZ693" s="44">
        <v>0</v>
      </c>
      <c r="BA693" s="44"/>
      <c r="BB693" s="41"/>
      <c r="BH693" s="129">
        <f>+N693-O693</f>
        <v>0</v>
      </c>
    </row>
    <row r="694" spans="1:60" ht="51.75" customHeight="1" x14ac:dyDescent="0.25">
      <c r="A694" s="157"/>
      <c r="B694" s="16"/>
      <c r="C694" s="16"/>
      <c r="D694" s="16"/>
      <c r="E694" s="16"/>
      <c r="F694" s="155"/>
      <c r="G694" s="54"/>
      <c r="H694" s="17"/>
      <c r="I694" s="146"/>
      <c r="J694" s="18"/>
      <c r="K694" s="70" t="s">
        <v>1067</v>
      </c>
      <c r="L694" s="71">
        <v>100000000</v>
      </c>
      <c r="M694" s="18"/>
      <c r="N694" s="18"/>
      <c r="O694" s="43">
        <f t="shared" si="130"/>
        <v>0</v>
      </c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  <c r="AL694" s="44"/>
      <c r="AM694" s="44"/>
      <c r="AN694" s="44"/>
      <c r="AO694" s="44"/>
      <c r="AP694" s="44"/>
      <c r="AQ694" s="44"/>
      <c r="AR694" s="44"/>
      <c r="AS694" s="44"/>
      <c r="AT694" s="44"/>
      <c r="AU694" s="44"/>
      <c r="AV694" s="44"/>
      <c r="AW694" s="44"/>
      <c r="AX694" s="44"/>
      <c r="AY694" s="44"/>
      <c r="AZ694" s="44"/>
      <c r="BA694" s="44"/>
      <c r="BB694" s="41"/>
    </row>
    <row r="695" spans="1:60" ht="33.75" customHeight="1" x14ac:dyDescent="0.25">
      <c r="A695" s="157" t="s">
        <v>44</v>
      </c>
      <c r="B695" s="16" t="s">
        <v>40</v>
      </c>
      <c r="C695" s="16" t="s">
        <v>40</v>
      </c>
      <c r="D695" s="16" t="s">
        <v>276</v>
      </c>
      <c r="E695" s="16" t="s">
        <v>403</v>
      </c>
      <c r="F695" s="294" t="s">
        <v>1339</v>
      </c>
      <c r="G695" s="54" t="s">
        <v>409</v>
      </c>
      <c r="H695" s="17" t="s">
        <v>410</v>
      </c>
      <c r="I695" s="146" t="s">
        <v>725</v>
      </c>
      <c r="J695" s="18" t="s">
        <v>557</v>
      </c>
      <c r="K695" s="67"/>
      <c r="L695" s="67"/>
      <c r="M695" s="18"/>
      <c r="N695" s="59">
        <v>300000000</v>
      </c>
      <c r="O695" s="43">
        <f t="shared" si="130"/>
        <v>300000000</v>
      </c>
      <c r="P695" s="44">
        <v>300000000</v>
      </c>
      <c r="Q695" s="44">
        <v>0</v>
      </c>
      <c r="R695" s="44"/>
      <c r="S695" s="44">
        <v>0</v>
      </c>
      <c r="T695" s="44">
        <v>0</v>
      </c>
      <c r="U695" s="44">
        <v>0</v>
      </c>
      <c r="V695" s="44">
        <v>0</v>
      </c>
      <c r="W695" s="44">
        <v>0</v>
      </c>
      <c r="X695" s="44">
        <v>0</v>
      </c>
      <c r="Y695" s="44"/>
      <c r="Z695" s="44">
        <v>0</v>
      </c>
      <c r="AA695" s="44"/>
      <c r="AB695" s="44">
        <v>0</v>
      </c>
      <c r="AC695" s="44">
        <v>0</v>
      </c>
      <c r="AD695" s="44">
        <v>0</v>
      </c>
      <c r="AE695" s="44"/>
      <c r="AF695" s="44">
        <v>0</v>
      </c>
      <c r="AG695" s="44">
        <v>0</v>
      </c>
      <c r="AH695" s="44">
        <v>0</v>
      </c>
      <c r="AI695" s="44">
        <v>0</v>
      </c>
      <c r="AJ695" s="44">
        <v>0</v>
      </c>
      <c r="AK695" s="44">
        <v>0</v>
      </c>
      <c r="AL695" s="44">
        <v>0</v>
      </c>
      <c r="AM695" s="44">
        <v>0</v>
      </c>
      <c r="AN695" s="44">
        <v>0</v>
      </c>
      <c r="AO695" s="44">
        <v>0</v>
      </c>
      <c r="AP695" s="44">
        <v>0</v>
      </c>
      <c r="AQ695" s="44">
        <v>0</v>
      </c>
      <c r="AR695" s="44">
        <v>0</v>
      </c>
      <c r="AS695" s="44">
        <v>0</v>
      </c>
      <c r="AT695" s="44">
        <v>0</v>
      </c>
      <c r="AU695" s="44">
        <v>0</v>
      </c>
      <c r="AV695" s="44"/>
      <c r="AW695" s="44"/>
      <c r="AX695" s="44">
        <v>0</v>
      </c>
      <c r="AY695" s="44"/>
      <c r="AZ695" s="44">
        <v>0</v>
      </c>
      <c r="BA695" s="44"/>
      <c r="BB695" s="41"/>
      <c r="BH695" s="129">
        <f>+N695-O695</f>
        <v>0</v>
      </c>
    </row>
    <row r="696" spans="1:60" ht="51.75" customHeight="1" x14ac:dyDescent="0.25">
      <c r="A696" s="157"/>
      <c r="B696" s="16"/>
      <c r="C696" s="16"/>
      <c r="D696" s="16"/>
      <c r="E696" s="16"/>
      <c r="F696" s="16"/>
      <c r="G696" s="54"/>
      <c r="H696" s="17"/>
      <c r="I696" s="146"/>
      <c r="J696" s="18"/>
      <c r="K696" s="70" t="s">
        <v>1067</v>
      </c>
      <c r="L696" s="71">
        <v>300000000</v>
      </c>
      <c r="M696" s="18"/>
      <c r="N696" s="18"/>
      <c r="O696" s="43">
        <f t="shared" si="130"/>
        <v>0</v>
      </c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  <c r="AI696" s="44"/>
      <c r="AJ696" s="44"/>
      <c r="AK696" s="44"/>
      <c r="AL696" s="44"/>
      <c r="AM696" s="44"/>
      <c r="AN696" s="44"/>
      <c r="AO696" s="44"/>
      <c r="AP696" s="44"/>
      <c r="AQ696" s="44"/>
      <c r="AR696" s="44"/>
      <c r="AS696" s="44"/>
      <c r="AT696" s="44"/>
      <c r="AU696" s="44"/>
      <c r="AV696" s="44"/>
      <c r="AW696" s="44"/>
      <c r="AX696" s="44"/>
      <c r="AY696" s="44"/>
      <c r="AZ696" s="44"/>
      <c r="BA696" s="44"/>
      <c r="BB696" s="41"/>
    </row>
    <row r="697" spans="1:60" ht="12.75" customHeight="1" x14ac:dyDescent="0.25">
      <c r="A697" s="157" t="s">
        <v>44</v>
      </c>
      <c r="B697" s="16" t="s">
        <v>42</v>
      </c>
      <c r="C697" s="155"/>
      <c r="D697" s="155"/>
      <c r="E697" s="155"/>
      <c r="F697" s="155"/>
      <c r="G697" s="176"/>
      <c r="H697" s="155"/>
      <c r="I697" s="18" t="s">
        <v>130</v>
      </c>
      <c r="J697" s="18"/>
      <c r="K697" s="67"/>
      <c r="L697" s="67"/>
      <c r="M697" s="18"/>
      <c r="N697" s="18"/>
      <c r="O697" s="43">
        <f t="shared" si="130"/>
        <v>1064788108.64</v>
      </c>
      <c r="P697" s="135">
        <f>+P698</f>
        <v>900000000</v>
      </c>
      <c r="Q697" s="135">
        <f t="shared" ref="Q697:BB699" si="133">+Q698</f>
        <v>0</v>
      </c>
      <c r="R697" s="135">
        <f t="shared" si="133"/>
        <v>0</v>
      </c>
      <c r="S697" s="135">
        <f t="shared" si="133"/>
        <v>0</v>
      </c>
      <c r="T697" s="135">
        <f t="shared" si="133"/>
        <v>0</v>
      </c>
      <c r="U697" s="135">
        <f t="shared" si="133"/>
        <v>0</v>
      </c>
      <c r="V697" s="135">
        <f t="shared" si="133"/>
        <v>0</v>
      </c>
      <c r="W697" s="135">
        <f t="shared" si="133"/>
        <v>0</v>
      </c>
      <c r="X697" s="135">
        <f t="shared" si="133"/>
        <v>0</v>
      </c>
      <c r="Y697" s="135">
        <f t="shared" si="133"/>
        <v>0</v>
      </c>
      <c r="Z697" s="135">
        <f t="shared" si="133"/>
        <v>0</v>
      </c>
      <c r="AA697" s="135">
        <f t="shared" si="133"/>
        <v>0</v>
      </c>
      <c r="AB697" s="135">
        <f t="shared" si="133"/>
        <v>0</v>
      </c>
      <c r="AC697" s="135">
        <f t="shared" si="133"/>
        <v>0</v>
      </c>
      <c r="AD697" s="135">
        <f t="shared" si="133"/>
        <v>0</v>
      </c>
      <c r="AE697" s="135">
        <f t="shared" si="133"/>
        <v>0</v>
      </c>
      <c r="AF697" s="135">
        <f t="shared" si="133"/>
        <v>0</v>
      </c>
      <c r="AG697" s="135">
        <f t="shared" si="133"/>
        <v>0</v>
      </c>
      <c r="AH697" s="135">
        <f t="shared" si="133"/>
        <v>0</v>
      </c>
      <c r="AI697" s="135">
        <f t="shared" si="133"/>
        <v>0</v>
      </c>
      <c r="AJ697" s="135">
        <f t="shared" si="133"/>
        <v>0</v>
      </c>
      <c r="AK697" s="135">
        <f t="shared" si="133"/>
        <v>0</v>
      </c>
      <c r="AL697" s="135">
        <f t="shared" si="133"/>
        <v>164788108.63999999</v>
      </c>
      <c r="AM697" s="135">
        <f t="shared" si="133"/>
        <v>0</v>
      </c>
      <c r="AN697" s="135">
        <f t="shared" si="133"/>
        <v>0</v>
      </c>
      <c r="AO697" s="135">
        <f t="shared" si="133"/>
        <v>0</v>
      </c>
      <c r="AP697" s="135">
        <f t="shared" si="133"/>
        <v>0</v>
      </c>
      <c r="AQ697" s="135">
        <f t="shared" si="133"/>
        <v>0</v>
      </c>
      <c r="AR697" s="135">
        <f t="shared" si="133"/>
        <v>0</v>
      </c>
      <c r="AS697" s="135">
        <f t="shared" si="133"/>
        <v>0</v>
      </c>
      <c r="AT697" s="135">
        <f t="shared" si="133"/>
        <v>0</v>
      </c>
      <c r="AU697" s="135">
        <f t="shared" si="133"/>
        <v>0</v>
      </c>
      <c r="AV697" s="135">
        <f t="shared" si="133"/>
        <v>0</v>
      </c>
      <c r="AW697" s="135">
        <f t="shared" si="133"/>
        <v>0</v>
      </c>
      <c r="AX697" s="135">
        <f t="shared" si="133"/>
        <v>0</v>
      </c>
      <c r="AY697" s="135">
        <f t="shared" si="133"/>
        <v>0</v>
      </c>
      <c r="AZ697" s="135">
        <f t="shared" si="133"/>
        <v>0</v>
      </c>
      <c r="BA697" s="135">
        <f t="shared" si="133"/>
        <v>0</v>
      </c>
      <c r="BB697" s="135">
        <f t="shared" si="133"/>
        <v>0</v>
      </c>
    </row>
    <row r="698" spans="1:60" ht="101.25" customHeight="1" x14ac:dyDescent="0.25">
      <c r="A698" s="157" t="s">
        <v>44</v>
      </c>
      <c r="B698" s="16" t="s">
        <v>42</v>
      </c>
      <c r="C698" s="16" t="s">
        <v>43</v>
      </c>
      <c r="D698" s="16"/>
      <c r="E698" s="16"/>
      <c r="F698" s="16"/>
      <c r="G698" s="173"/>
      <c r="H698" s="18"/>
      <c r="I698" s="18" t="s">
        <v>1121</v>
      </c>
      <c r="J698" s="18"/>
      <c r="K698" s="67"/>
      <c r="L698" s="67"/>
      <c r="M698" s="18"/>
      <c r="N698" s="18"/>
      <c r="O698" s="43">
        <f t="shared" si="130"/>
        <v>1064788108.64</v>
      </c>
      <c r="P698" s="43">
        <f>+P699</f>
        <v>900000000</v>
      </c>
      <c r="Q698" s="43">
        <f t="shared" si="133"/>
        <v>0</v>
      </c>
      <c r="R698" s="43">
        <f t="shared" si="133"/>
        <v>0</v>
      </c>
      <c r="S698" s="43">
        <f t="shared" si="133"/>
        <v>0</v>
      </c>
      <c r="T698" s="43">
        <f t="shared" si="133"/>
        <v>0</v>
      </c>
      <c r="U698" s="43">
        <f t="shared" si="133"/>
        <v>0</v>
      </c>
      <c r="V698" s="43">
        <f t="shared" si="133"/>
        <v>0</v>
      </c>
      <c r="W698" s="43">
        <f t="shared" si="133"/>
        <v>0</v>
      </c>
      <c r="X698" s="43">
        <f t="shared" si="133"/>
        <v>0</v>
      </c>
      <c r="Y698" s="43">
        <f t="shared" si="133"/>
        <v>0</v>
      </c>
      <c r="Z698" s="43">
        <f t="shared" si="133"/>
        <v>0</v>
      </c>
      <c r="AA698" s="43">
        <f t="shared" si="133"/>
        <v>0</v>
      </c>
      <c r="AB698" s="43">
        <f t="shared" si="133"/>
        <v>0</v>
      </c>
      <c r="AC698" s="43">
        <f t="shared" si="133"/>
        <v>0</v>
      </c>
      <c r="AD698" s="43">
        <f t="shared" si="133"/>
        <v>0</v>
      </c>
      <c r="AE698" s="43">
        <f t="shared" si="133"/>
        <v>0</v>
      </c>
      <c r="AF698" s="43">
        <f t="shared" si="133"/>
        <v>0</v>
      </c>
      <c r="AG698" s="43">
        <f t="shared" si="133"/>
        <v>0</v>
      </c>
      <c r="AH698" s="43">
        <f t="shared" si="133"/>
        <v>0</v>
      </c>
      <c r="AI698" s="43">
        <f t="shared" si="133"/>
        <v>0</v>
      </c>
      <c r="AJ698" s="43">
        <f t="shared" si="133"/>
        <v>0</v>
      </c>
      <c r="AK698" s="43">
        <f t="shared" si="133"/>
        <v>0</v>
      </c>
      <c r="AL698" s="43">
        <f t="shared" si="133"/>
        <v>164788108.63999999</v>
      </c>
      <c r="AM698" s="43">
        <f t="shared" si="133"/>
        <v>0</v>
      </c>
      <c r="AN698" s="43">
        <f t="shared" si="133"/>
        <v>0</v>
      </c>
      <c r="AO698" s="43">
        <f t="shared" si="133"/>
        <v>0</v>
      </c>
      <c r="AP698" s="43">
        <f t="shared" si="133"/>
        <v>0</v>
      </c>
      <c r="AQ698" s="43">
        <f t="shared" si="133"/>
        <v>0</v>
      </c>
      <c r="AR698" s="43">
        <f t="shared" si="133"/>
        <v>0</v>
      </c>
      <c r="AS698" s="43">
        <f t="shared" si="133"/>
        <v>0</v>
      </c>
      <c r="AT698" s="43">
        <f t="shared" si="133"/>
        <v>0</v>
      </c>
      <c r="AU698" s="43">
        <f t="shared" si="133"/>
        <v>0</v>
      </c>
      <c r="AV698" s="43">
        <f t="shared" si="133"/>
        <v>0</v>
      </c>
      <c r="AW698" s="43">
        <f t="shared" si="133"/>
        <v>0</v>
      </c>
      <c r="AX698" s="43">
        <f t="shared" si="133"/>
        <v>0</v>
      </c>
      <c r="AY698" s="43">
        <f t="shared" si="133"/>
        <v>0</v>
      </c>
      <c r="AZ698" s="43">
        <f t="shared" si="133"/>
        <v>0</v>
      </c>
      <c r="BA698" s="43">
        <f t="shared" si="133"/>
        <v>0</v>
      </c>
      <c r="BB698" s="43">
        <f t="shared" si="133"/>
        <v>0</v>
      </c>
    </row>
    <row r="699" spans="1:60" ht="12.75" customHeight="1" x14ac:dyDescent="0.25">
      <c r="A699" s="157" t="s">
        <v>44</v>
      </c>
      <c r="B699" s="16" t="s">
        <v>42</v>
      </c>
      <c r="C699" s="16" t="s">
        <v>43</v>
      </c>
      <c r="D699" s="16" t="s">
        <v>131</v>
      </c>
      <c r="E699" s="16"/>
      <c r="F699" s="16"/>
      <c r="G699" s="173"/>
      <c r="H699" s="18"/>
      <c r="I699" s="18" t="s">
        <v>132</v>
      </c>
      <c r="J699" s="18"/>
      <c r="K699" s="67"/>
      <c r="L699" s="67"/>
      <c r="M699" s="18"/>
      <c r="N699" s="18"/>
      <c r="O699" s="43">
        <f t="shared" si="130"/>
        <v>1064788108.64</v>
      </c>
      <c r="P699" s="43">
        <f>+P700</f>
        <v>900000000</v>
      </c>
      <c r="Q699" s="43">
        <f t="shared" si="133"/>
        <v>0</v>
      </c>
      <c r="R699" s="43">
        <f t="shared" si="133"/>
        <v>0</v>
      </c>
      <c r="S699" s="43">
        <f t="shared" si="133"/>
        <v>0</v>
      </c>
      <c r="T699" s="43">
        <f t="shared" si="133"/>
        <v>0</v>
      </c>
      <c r="U699" s="43">
        <f t="shared" si="133"/>
        <v>0</v>
      </c>
      <c r="V699" s="43">
        <f t="shared" si="133"/>
        <v>0</v>
      </c>
      <c r="W699" s="43">
        <f t="shared" si="133"/>
        <v>0</v>
      </c>
      <c r="X699" s="43">
        <f t="shared" si="133"/>
        <v>0</v>
      </c>
      <c r="Y699" s="43">
        <f t="shared" si="133"/>
        <v>0</v>
      </c>
      <c r="Z699" s="43">
        <f t="shared" si="133"/>
        <v>0</v>
      </c>
      <c r="AA699" s="43">
        <f t="shared" si="133"/>
        <v>0</v>
      </c>
      <c r="AB699" s="43">
        <f t="shared" si="133"/>
        <v>0</v>
      </c>
      <c r="AC699" s="43">
        <f t="shared" si="133"/>
        <v>0</v>
      </c>
      <c r="AD699" s="43">
        <f t="shared" si="133"/>
        <v>0</v>
      </c>
      <c r="AE699" s="43">
        <f t="shared" si="133"/>
        <v>0</v>
      </c>
      <c r="AF699" s="43">
        <f t="shared" si="133"/>
        <v>0</v>
      </c>
      <c r="AG699" s="43">
        <f t="shared" si="133"/>
        <v>0</v>
      </c>
      <c r="AH699" s="43">
        <f t="shared" si="133"/>
        <v>0</v>
      </c>
      <c r="AI699" s="43">
        <f t="shared" si="133"/>
        <v>0</v>
      </c>
      <c r="AJ699" s="43">
        <f t="shared" si="133"/>
        <v>0</v>
      </c>
      <c r="AK699" s="43">
        <f t="shared" si="133"/>
        <v>0</v>
      </c>
      <c r="AL699" s="43">
        <f t="shared" si="133"/>
        <v>164788108.63999999</v>
      </c>
      <c r="AM699" s="43">
        <f t="shared" si="133"/>
        <v>0</v>
      </c>
      <c r="AN699" s="43">
        <f t="shared" si="133"/>
        <v>0</v>
      </c>
      <c r="AO699" s="43">
        <f t="shared" si="133"/>
        <v>0</v>
      </c>
      <c r="AP699" s="43">
        <f t="shared" si="133"/>
        <v>0</v>
      </c>
      <c r="AQ699" s="43">
        <f t="shared" si="133"/>
        <v>0</v>
      </c>
      <c r="AR699" s="43">
        <f t="shared" si="133"/>
        <v>0</v>
      </c>
      <c r="AS699" s="43">
        <f t="shared" si="133"/>
        <v>0</v>
      </c>
      <c r="AT699" s="43">
        <f t="shared" si="133"/>
        <v>0</v>
      </c>
      <c r="AU699" s="43">
        <f t="shared" si="133"/>
        <v>0</v>
      </c>
      <c r="AV699" s="43">
        <f t="shared" si="133"/>
        <v>0</v>
      </c>
      <c r="AW699" s="43">
        <f t="shared" si="133"/>
        <v>0</v>
      </c>
      <c r="AX699" s="43">
        <f t="shared" si="133"/>
        <v>0</v>
      </c>
      <c r="AY699" s="43">
        <f t="shared" si="133"/>
        <v>0</v>
      </c>
      <c r="AZ699" s="43">
        <f t="shared" si="133"/>
        <v>0</v>
      </c>
      <c r="BA699" s="43">
        <f t="shared" si="133"/>
        <v>0</v>
      </c>
      <c r="BB699" s="43">
        <f t="shared" si="133"/>
        <v>0</v>
      </c>
    </row>
    <row r="700" spans="1:60" ht="13.5" customHeight="1" x14ac:dyDescent="0.25">
      <c r="A700" s="157" t="s">
        <v>44</v>
      </c>
      <c r="B700" s="16" t="s">
        <v>42</v>
      </c>
      <c r="C700" s="16" t="s">
        <v>43</v>
      </c>
      <c r="D700" s="16" t="s">
        <v>131</v>
      </c>
      <c r="E700" s="16" t="s">
        <v>411</v>
      </c>
      <c r="F700" s="16"/>
      <c r="G700" s="173"/>
      <c r="H700" s="18"/>
      <c r="I700" s="18" t="s">
        <v>412</v>
      </c>
      <c r="J700" s="18"/>
      <c r="K700" s="67"/>
      <c r="L700" s="67"/>
      <c r="M700" s="18"/>
      <c r="N700" s="18"/>
      <c r="O700" s="43">
        <f t="shared" si="130"/>
        <v>1064788108.64</v>
      </c>
      <c r="P700" s="43">
        <f>+P701+P703</f>
        <v>900000000</v>
      </c>
      <c r="Q700" s="43">
        <f t="shared" ref="Q700:BB700" si="134">+Q701+Q703</f>
        <v>0</v>
      </c>
      <c r="R700" s="43">
        <f t="shared" si="134"/>
        <v>0</v>
      </c>
      <c r="S700" s="43">
        <f t="shared" si="134"/>
        <v>0</v>
      </c>
      <c r="T700" s="43">
        <f t="shared" si="134"/>
        <v>0</v>
      </c>
      <c r="U700" s="43">
        <f t="shared" si="134"/>
        <v>0</v>
      </c>
      <c r="V700" s="43">
        <f t="shared" si="134"/>
        <v>0</v>
      </c>
      <c r="W700" s="43">
        <f t="shared" si="134"/>
        <v>0</v>
      </c>
      <c r="X700" s="43">
        <f t="shared" si="134"/>
        <v>0</v>
      </c>
      <c r="Y700" s="43">
        <f t="shared" si="134"/>
        <v>0</v>
      </c>
      <c r="Z700" s="43">
        <f t="shared" si="134"/>
        <v>0</v>
      </c>
      <c r="AA700" s="43">
        <f t="shared" si="134"/>
        <v>0</v>
      </c>
      <c r="AB700" s="43">
        <f t="shared" si="134"/>
        <v>0</v>
      </c>
      <c r="AC700" s="43">
        <f t="shared" si="134"/>
        <v>0</v>
      </c>
      <c r="AD700" s="43">
        <f t="shared" si="134"/>
        <v>0</v>
      </c>
      <c r="AE700" s="43">
        <f t="shared" si="134"/>
        <v>0</v>
      </c>
      <c r="AF700" s="43">
        <f t="shared" si="134"/>
        <v>0</v>
      </c>
      <c r="AG700" s="43">
        <f t="shared" si="134"/>
        <v>0</v>
      </c>
      <c r="AH700" s="43">
        <f t="shared" si="134"/>
        <v>0</v>
      </c>
      <c r="AI700" s="43">
        <f t="shared" si="134"/>
        <v>0</v>
      </c>
      <c r="AJ700" s="43">
        <f t="shared" si="134"/>
        <v>0</v>
      </c>
      <c r="AK700" s="43">
        <f t="shared" si="134"/>
        <v>0</v>
      </c>
      <c r="AL700" s="43">
        <f t="shared" si="134"/>
        <v>164788108.63999999</v>
      </c>
      <c r="AM700" s="43">
        <f t="shared" si="134"/>
        <v>0</v>
      </c>
      <c r="AN700" s="43">
        <f t="shared" si="134"/>
        <v>0</v>
      </c>
      <c r="AO700" s="43">
        <f t="shared" si="134"/>
        <v>0</v>
      </c>
      <c r="AP700" s="43">
        <f t="shared" si="134"/>
        <v>0</v>
      </c>
      <c r="AQ700" s="43">
        <f t="shared" si="134"/>
        <v>0</v>
      </c>
      <c r="AR700" s="43">
        <f t="shared" si="134"/>
        <v>0</v>
      </c>
      <c r="AS700" s="43">
        <f t="shared" si="134"/>
        <v>0</v>
      </c>
      <c r="AT700" s="43">
        <f t="shared" si="134"/>
        <v>0</v>
      </c>
      <c r="AU700" s="43">
        <f t="shared" si="134"/>
        <v>0</v>
      </c>
      <c r="AV700" s="43">
        <f t="shared" si="134"/>
        <v>0</v>
      </c>
      <c r="AW700" s="43">
        <f t="shared" si="134"/>
        <v>0</v>
      </c>
      <c r="AX700" s="43">
        <f t="shared" si="134"/>
        <v>0</v>
      </c>
      <c r="AY700" s="43">
        <f t="shared" si="134"/>
        <v>0</v>
      </c>
      <c r="AZ700" s="43">
        <f t="shared" si="134"/>
        <v>0</v>
      </c>
      <c r="BA700" s="43">
        <f t="shared" si="134"/>
        <v>0</v>
      </c>
      <c r="BB700" s="43">
        <f t="shared" si="134"/>
        <v>0</v>
      </c>
    </row>
    <row r="701" spans="1:60" ht="22.5" customHeight="1" x14ac:dyDescent="0.25">
      <c r="A701" s="157" t="s">
        <v>44</v>
      </c>
      <c r="B701" s="16" t="s">
        <v>42</v>
      </c>
      <c r="C701" s="16" t="s">
        <v>43</v>
      </c>
      <c r="D701" s="16" t="s">
        <v>131</v>
      </c>
      <c r="E701" s="16" t="s">
        <v>411</v>
      </c>
      <c r="F701" s="294" t="s">
        <v>1340</v>
      </c>
      <c r="G701" s="54" t="s">
        <v>413</v>
      </c>
      <c r="H701" s="17" t="s">
        <v>414</v>
      </c>
      <c r="I701" s="146" t="s">
        <v>730</v>
      </c>
      <c r="J701" s="18" t="s">
        <v>556</v>
      </c>
      <c r="K701" s="67"/>
      <c r="L701" s="67"/>
      <c r="M701" s="18"/>
      <c r="N701" s="59">
        <v>800000000</v>
      </c>
      <c r="O701" s="43">
        <f t="shared" si="130"/>
        <v>800000000</v>
      </c>
      <c r="P701" s="134">
        <v>800000000</v>
      </c>
      <c r="Q701" s="44">
        <v>0</v>
      </c>
      <c r="R701" s="44"/>
      <c r="S701" s="44">
        <v>0</v>
      </c>
      <c r="T701" s="44">
        <v>0</v>
      </c>
      <c r="U701" s="44">
        <v>0</v>
      </c>
      <c r="V701" s="44">
        <v>0</v>
      </c>
      <c r="W701" s="44">
        <v>0</v>
      </c>
      <c r="X701" s="44">
        <v>0</v>
      </c>
      <c r="Y701" s="44"/>
      <c r="Z701" s="44">
        <v>0</v>
      </c>
      <c r="AA701" s="44"/>
      <c r="AB701" s="44">
        <v>0</v>
      </c>
      <c r="AC701" s="44">
        <v>0</v>
      </c>
      <c r="AD701" s="44">
        <v>0</v>
      </c>
      <c r="AE701" s="44"/>
      <c r="AF701" s="44">
        <v>0</v>
      </c>
      <c r="AG701" s="44">
        <v>0</v>
      </c>
      <c r="AH701" s="44">
        <v>0</v>
      </c>
      <c r="AI701" s="44">
        <v>0</v>
      </c>
      <c r="AJ701" s="44">
        <v>0</v>
      </c>
      <c r="AK701" s="44">
        <v>0</v>
      </c>
      <c r="AL701" s="44">
        <v>0</v>
      </c>
      <c r="AM701" s="44">
        <v>0</v>
      </c>
      <c r="AN701" s="44">
        <v>0</v>
      </c>
      <c r="AO701" s="44">
        <v>0</v>
      </c>
      <c r="AP701" s="44">
        <v>0</v>
      </c>
      <c r="AQ701" s="44">
        <v>0</v>
      </c>
      <c r="AR701" s="44">
        <v>0</v>
      </c>
      <c r="AS701" s="44">
        <v>0</v>
      </c>
      <c r="AT701" s="44">
        <v>0</v>
      </c>
      <c r="AU701" s="44">
        <v>0</v>
      </c>
      <c r="AV701" s="44"/>
      <c r="AW701" s="44"/>
      <c r="AX701" s="44">
        <v>0</v>
      </c>
      <c r="AY701" s="44"/>
      <c r="AZ701" s="44">
        <v>0</v>
      </c>
      <c r="BA701" s="44"/>
      <c r="BB701" s="44"/>
      <c r="BC701" s="10"/>
      <c r="BD701" s="10"/>
      <c r="BE701" s="10"/>
      <c r="BH701" s="129">
        <f>+N701-O701</f>
        <v>0</v>
      </c>
    </row>
    <row r="702" spans="1:60" ht="51.75" customHeight="1" x14ac:dyDescent="0.25">
      <c r="A702" s="157"/>
      <c r="B702" s="16"/>
      <c r="C702" s="16"/>
      <c r="D702" s="16"/>
      <c r="E702" s="16"/>
      <c r="F702" s="16"/>
      <c r="G702" s="54"/>
      <c r="H702" s="17"/>
      <c r="I702" s="146"/>
      <c r="J702" s="18"/>
      <c r="K702" s="70" t="s">
        <v>1067</v>
      </c>
      <c r="L702" s="71">
        <v>800000000</v>
      </c>
      <c r="M702" s="18"/>
      <c r="N702" s="18"/>
      <c r="O702" s="43">
        <f t="shared" si="130"/>
        <v>0</v>
      </c>
      <c r="P702" s="13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4"/>
      <c r="AQ702" s="44"/>
      <c r="AR702" s="44"/>
      <c r="AS702" s="44"/>
      <c r="AT702" s="44"/>
      <c r="AU702" s="44"/>
      <c r="AV702" s="44"/>
      <c r="AW702" s="44"/>
      <c r="AX702" s="44"/>
      <c r="AY702" s="44"/>
      <c r="AZ702" s="44"/>
      <c r="BA702" s="44"/>
      <c r="BB702" s="44"/>
      <c r="BC702" s="10"/>
      <c r="BD702" s="10"/>
      <c r="BE702" s="10"/>
    </row>
    <row r="703" spans="1:60" ht="22.5" customHeight="1" x14ac:dyDescent="0.25">
      <c r="A703" s="157" t="s">
        <v>44</v>
      </c>
      <c r="B703" s="16" t="s">
        <v>42</v>
      </c>
      <c r="C703" s="16" t="s">
        <v>43</v>
      </c>
      <c r="D703" s="16" t="s">
        <v>131</v>
      </c>
      <c r="E703" s="16" t="s">
        <v>411</v>
      </c>
      <c r="F703" s="294" t="s">
        <v>1197</v>
      </c>
      <c r="G703" s="54" t="s">
        <v>415</v>
      </c>
      <c r="H703" s="17" t="s">
        <v>416</v>
      </c>
      <c r="I703" s="146" t="s">
        <v>729</v>
      </c>
      <c r="J703" s="18" t="s">
        <v>556</v>
      </c>
      <c r="K703" s="67"/>
      <c r="L703" s="67"/>
      <c r="M703" s="18" t="s">
        <v>907</v>
      </c>
      <c r="N703" s="59">
        <v>264788108.63999999</v>
      </c>
      <c r="O703" s="43">
        <f t="shared" si="130"/>
        <v>264788108.63999999</v>
      </c>
      <c r="P703" s="44">
        <v>100000000</v>
      </c>
      <c r="Q703" s="44">
        <v>0</v>
      </c>
      <c r="R703" s="44"/>
      <c r="S703" s="44">
        <v>0</v>
      </c>
      <c r="T703" s="44">
        <v>0</v>
      </c>
      <c r="U703" s="44">
        <v>0</v>
      </c>
      <c r="V703" s="44">
        <v>0</v>
      </c>
      <c r="W703" s="44">
        <v>0</v>
      </c>
      <c r="X703" s="44">
        <v>0</v>
      </c>
      <c r="Y703" s="44"/>
      <c r="Z703" s="44">
        <v>0</v>
      </c>
      <c r="AA703" s="44"/>
      <c r="AB703" s="44">
        <v>0</v>
      </c>
      <c r="AC703" s="44">
        <v>0</v>
      </c>
      <c r="AD703" s="44">
        <v>0</v>
      </c>
      <c r="AE703" s="44"/>
      <c r="AF703" s="44">
        <v>0</v>
      </c>
      <c r="AG703" s="44">
        <v>0</v>
      </c>
      <c r="AH703" s="44">
        <v>0</v>
      </c>
      <c r="AI703" s="44">
        <v>0</v>
      </c>
      <c r="AJ703" s="44">
        <v>0</v>
      </c>
      <c r="AK703" s="44">
        <v>0</v>
      </c>
      <c r="AL703" s="44">
        <v>164788108.63999999</v>
      </c>
      <c r="AM703" s="44">
        <v>0</v>
      </c>
      <c r="AN703" s="44">
        <v>0</v>
      </c>
      <c r="AO703" s="44">
        <v>0</v>
      </c>
      <c r="AP703" s="44">
        <v>0</v>
      </c>
      <c r="AQ703" s="44">
        <v>0</v>
      </c>
      <c r="AR703" s="44">
        <v>0</v>
      </c>
      <c r="AS703" s="44">
        <v>0</v>
      </c>
      <c r="AT703" s="44">
        <v>0</v>
      </c>
      <c r="AU703" s="44">
        <v>0</v>
      </c>
      <c r="AV703" s="44"/>
      <c r="AW703" s="44"/>
      <c r="AX703" s="44">
        <v>0</v>
      </c>
      <c r="AY703" s="44"/>
      <c r="AZ703" s="44">
        <v>0</v>
      </c>
      <c r="BA703" s="44"/>
      <c r="BB703" s="44"/>
      <c r="BC703" s="10"/>
      <c r="BD703" s="10"/>
      <c r="BE703" s="10"/>
      <c r="BH703" s="129">
        <f>+N703-O703</f>
        <v>0</v>
      </c>
    </row>
    <row r="704" spans="1:60" ht="51" customHeight="1" x14ac:dyDescent="0.25">
      <c r="A704" s="157"/>
      <c r="B704" s="16"/>
      <c r="C704" s="16"/>
      <c r="D704" s="16"/>
      <c r="E704" s="16"/>
      <c r="F704" s="16"/>
      <c r="G704" s="54"/>
      <c r="H704" s="17"/>
      <c r="I704" s="146"/>
      <c r="J704" s="18"/>
      <c r="K704" s="70" t="s">
        <v>1067</v>
      </c>
      <c r="L704" s="71">
        <v>100000000</v>
      </c>
      <c r="M704" s="18"/>
      <c r="N704" s="18"/>
      <c r="O704" s="43">
        <f t="shared" si="130"/>
        <v>0</v>
      </c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  <c r="AA704" s="44"/>
      <c r="AB704" s="44"/>
      <c r="AC704" s="44"/>
      <c r="AD704" s="44"/>
      <c r="AE704" s="44"/>
      <c r="AF704" s="44"/>
      <c r="AG704" s="44"/>
      <c r="AH704" s="44"/>
      <c r="AI704" s="44"/>
      <c r="AJ704" s="44"/>
      <c r="AK704" s="44"/>
      <c r="AL704" s="44"/>
      <c r="AM704" s="44"/>
      <c r="AN704" s="44"/>
      <c r="AO704" s="44"/>
      <c r="AP704" s="44"/>
      <c r="AQ704" s="44"/>
      <c r="AR704" s="44"/>
      <c r="AS704" s="44"/>
      <c r="AT704" s="44"/>
      <c r="AU704" s="44"/>
      <c r="AV704" s="44"/>
      <c r="AW704" s="44"/>
      <c r="AX704" s="44"/>
      <c r="AY704" s="44"/>
      <c r="AZ704" s="44"/>
      <c r="BA704" s="44"/>
      <c r="BB704" s="44"/>
      <c r="BC704" s="10"/>
      <c r="BD704" s="10"/>
      <c r="BE704" s="10"/>
    </row>
    <row r="705" spans="1:60" ht="51" customHeight="1" x14ac:dyDescent="0.25">
      <c r="A705" s="157"/>
      <c r="B705" s="16"/>
      <c r="C705" s="16"/>
      <c r="D705" s="16"/>
      <c r="E705" s="16"/>
      <c r="F705" s="16"/>
      <c r="G705" s="54"/>
      <c r="H705" s="17"/>
      <c r="I705" s="146"/>
      <c r="J705" s="18"/>
      <c r="K705" s="70" t="s">
        <v>1031</v>
      </c>
      <c r="L705" s="71">
        <v>14066952.77</v>
      </c>
      <c r="M705" s="18"/>
      <c r="N705" s="18"/>
      <c r="O705" s="43">
        <f t="shared" si="130"/>
        <v>0</v>
      </c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  <c r="AI705" s="44"/>
      <c r="AJ705" s="44"/>
      <c r="AK705" s="44"/>
      <c r="AL705" s="44"/>
      <c r="AM705" s="44"/>
      <c r="AN705" s="44"/>
      <c r="AO705" s="44"/>
      <c r="AP705" s="44"/>
      <c r="AQ705" s="44"/>
      <c r="AR705" s="44"/>
      <c r="AS705" s="44"/>
      <c r="AT705" s="44"/>
      <c r="AU705" s="44"/>
      <c r="AV705" s="44"/>
      <c r="AW705" s="44"/>
      <c r="AX705" s="44"/>
      <c r="AY705" s="44"/>
      <c r="AZ705" s="44"/>
      <c r="BA705" s="44"/>
      <c r="BB705" s="44"/>
      <c r="BC705" s="10" t="s">
        <v>1030</v>
      </c>
      <c r="BD705" s="10"/>
      <c r="BE705" s="10"/>
    </row>
    <row r="706" spans="1:60" ht="38.25" customHeight="1" x14ac:dyDescent="0.25">
      <c r="A706" s="157"/>
      <c r="B706" s="16"/>
      <c r="C706" s="16"/>
      <c r="D706" s="16"/>
      <c r="E706" s="16"/>
      <c r="F706" s="16"/>
      <c r="G706" s="54"/>
      <c r="H706" s="17"/>
      <c r="I706" s="146"/>
      <c r="J706" s="18"/>
      <c r="K706" s="70" t="s">
        <v>1032</v>
      </c>
      <c r="L706" s="71">
        <v>15921155.869999999</v>
      </c>
      <c r="M706" s="18"/>
      <c r="N706" s="18"/>
      <c r="O706" s="43">
        <f t="shared" si="130"/>
        <v>0</v>
      </c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  <c r="AA706" s="44"/>
      <c r="AB706" s="44"/>
      <c r="AC706" s="44"/>
      <c r="AD706" s="44"/>
      <c r="AE706" s="44"/>
      <c r="AF706" s="44"/>
      <c r="AG706" s="44"/>
      <c r="AH706" s="44"/>
      <c r="AI706" s="44"/>
      <c r="AJ706" s="44"/>
      <c r="AK706" s="44"/>
      <c r="AL706" s="44"/>
      <c r="AM706" s="44"/>
      <c r="AN706" s="44"/>
      <c r="AO706" s="44"/>
      <c r="AP706" s="44"/>
      <c r="AQ706" s="44"/>
      <c r="AR706" s="44"/>
      <c r="AS706" s="44"/>
      <c r="AT706" s="44"/>
      <c r="AU706" s="44"/>
      <c r="AV706" s="44"/>
      <c r="AW706" s="44"/>
      <c r="AX706" s="44"/>
      <c r="AY706" s="44"/>
      <c r="AZ706" s="44"/>
      <c r="BA706" s="44"/>
      <c r="BB706" s="44"/>
      <c r="BC706" s="10" t="s">
        <v>1030</v>
      </c>
      <c r="BD706" s="10"/>
      <c r="BE706" s="10"/>
    </row>
    <row r="707" spans="1:60" ht="34.5" customHeight="1" x14ac:dyDescent="0.25">
      <c r="A707" s="157"/>
      <c r="B707" s="16"/>
      <c r="C707" s="16"/>
      <c r="D707" s="16"/>
      <c r="E707" s="16"/>
      <c r="F707" s="16"/>
      <c r="G707" s="54"/>
      <c r="H707" s="17"/>
      <c r="I707" s="146"/>
      <c r="J707" s="18"/>
      <c r="K707" s="70" t="s">
        <v>958</v>
      </c>
      <c r="L707" s="71">
        <v>134800000</v>
      </c>
      <c r="M707" s="18"/>
      <c r="N707" s="18"/>
      <c r="O707" s="43">
        <f t="shared" si="130"/>
        <v>0</v>
      </c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44"/>
      <c r="AC707" s="44"/>
      <c r="AD707" s="44"/>
      <c r="AE707" s="44"/>
      <c r="AF707" s="44"/>
      <c r="AG707" s="44"/>
      <c r="AH707" s="44"/>
      <c r="AI707" s="44"/>
      <c r="AJ707" s="44"/>
      <c r="AK707" s="44"/>
      <c r="AL707" s="44"/>
      <c r="AM707" s="44"/>
      <c r="AN707" s="44"/>
      <c r="AO707" s="44"/>
      <c r="AP707" s="44"/>
      <c r="AQ707" s="44"/>
      <c r="AR707" s="44"/>
      <c r="AS707" s="44"/>
      <c r="AT707" s="44"/>
      <c r="AU707" s="44"/>
      <c r="AV707" s="44"/>
      <c r="AW707" s="44"/>
      <c r="AX707" s="44"/>
      <c r="AY707" s="44"/>
      <c r="AZ707" s="44"/>
      <c r="BA707" s="44"/>
      <c r="BB707" s="44"/>
      <c r="BC707" s="10" t="s">
        <v>1030</v>
      </c>
      <c r="BD707" s="10"/>
      <c r="BE707" s="10"/>
    </row>
    <row r="708" spans="1:60" ht="12.75" customHeight="1" x14ac:dyDescent="0.25">
      <c r="A708" s="127" t="s">
        <v>163</v>
      </c>
      <c r="B708" s="143"/>
      <c r="C708" s="143"/>
      <c r="D708" s="143"/>
      <c r="E708" s="143"/>
      <c r="F708" s="143"/>
      <c r="G708" s="177"/>
      <c r="H708" s="143"/>
      <c r="I708" s="49" t="s">
        <v>417</v>
      </c>
      <c r="J708" s="49"/>
      <c r="K708" s="66"/>
      <c r="L708" s="66"/>
      <c r="M708" s="49"/>
      <c r="N708" s="49"/>
      <c r="O708" s="122">
        <f t="shared" si="130"/>
        <v>81632945672.639999</v>
      </c>
      <c r="P708" s="123">
        <f t="shared" ref="P708:BB708" si="135">+P709+P725+P757</f>
        <v>11653383971.369999</v>
      </c>
      <c r="Q708" s="123">
        <f t="shared" si="135"/>
        <v>60566489360.910004</v>
      </c>
      <c r="R708" s="123">
        <f t="shared" si="135"/>
        <v>0</v>
      </c>
      <c r="S708" s="123">
        <f t="shared" si="135"/>
        <v>0</v>
      </c>
      <c r="T708" s="123">
        <f t="shared" si="135"/>
        <v>0</v>
      </c>
      <c r="U708" s="123">
        <f t="shared" si="135"/>
        <v>0</v>
      </c>
      <c r="V708" s="123">
        <f t="shared" si="135"/>
        <v>0</v>
      </c>
      <c r="W708" s="123">
        <f t="shared" si="135"/>
        <v>0</v>
      </c>
      <c r="X708" s="123">
        <f t="shared" si="135"/>
        <v>0</v>
      </c>
      <c r="Y708" s="123">
        <f t="shared" si="135"/>
        <v>0</v>
      </c>
      <c r="Z708" s="123">
        <f t="shared" si="135"/>
        <v>0</v>
      </c>
      <c r="AA708" s="123">
        <f t="shared" si="135"/>
        <v>0</v>
      </c>
      <c r="AB708" s="123">
        <f t="shared" si="135"/>
        <v>0</v>
      </c>
      <c r="AC708" s="123">
        <f t="shared" si="135"/>
        <v>0</v>
      </c>
      <c r="AD708" s="123">
        <f t="shared" si="135"/>
        <v>0</v>
      </c>
      <c r="AE708" s="123">
        <f t="shared" si="135"/>
        <v>0</v>
      </c>
      <c r="AF708" s="123">
        <f t="shared" si="135"/>
        <v>0</v>
      </c>
      <c r="AG708" s="123">
        <f t="shared" si="135"/>
        <v>0</v>
      </c>
      <c r="AH708" s="123">
        <f t="shared" si="135"/>
        <v>0</v>
      </c>
      <c r="AI708" s="123">
        <f t="shared" si="135"/>
        <v>0</v>
      </c>
      <c r="AJ708" s="123">
        <f t="shared" si="135"/>
        <v>388984404.68000007</v>
      </c>
      <c r="AK708" s="123">
        <f t="shared" si="135"/>
        <v>583629827.79999995</v>
      </c>
      <c r="AL708" s="123">
        <f t="shared" si="135"/>
        <v>0</v>
      </c>
      <c r="AM708" s="123">
        <f t="shared" si="135"/>
        <v>0</v>
      </c>
      <c r="AN708" s="123">
        <f t="shared" si="135"/>
        <v>0</v>
      </c>
      <c r="AO708" s="123">
        <f t="shared" si="135"/>
        <v>856581525.94999993</v>
      </c>
      <c r="AP708" s="123">
        <f t="shared" si="135"/>
        <v>0</v>
      </c>
      <c r="AQ708" s="123">
        <f t="shared" si="135"/>
        <v>0</v>
      </c>
      <c r="AR708" s="123">
        <f t="shared" si="135"/>
        <v>0</v>
      </c>
      <c r="AS708" s="123">
        <f t="shared" si="135"/>
        <v>0</v>
      </c>
      <c r="AT708" s="123">
        <f t="shared" si="135"/>
        <v>0</v>
      </c>
      <c r="AU708" s="123">
        <f t="shared" si="135"/>
        <v>7220433050.0500002</v>
      </c>
      <c r="AV708" s="123">
        <f t="shared" si="135"/>
        <v>0</v>
      </c>
      <c r="AW708" s="123">
        <f t="shared" si="135"/>
        <v>0</v>
      </c>
      <c r="AX708" s="123">
        <f t="shared" si="135"/>
        <v>0</v>
      </c>
      <c r="AY708" s="123">
        <f t="shared" si="135"/>
        <v>363443531.88</v>
      </c>
      <c r="AZ708" s="123">
        <f t="shared" si="135"/>
        <v>0</v>
      </c>
      <c r="BA708" s="123">
        <f t="shared" si="135"/>
        <v>0</v>
      </c>
      <c r="BB708" s="123">
        <f t="shared" si="135"/>
        <v>0</v>
      </c>
      <c r="BC708" s="10"/>
      <c r="BD708" s="10"/>
      <c r="BE708" s="10"/>
    </row>
    <row r="709" spans="1:60" ht="12.75" customHeight="1" x14ac:dyDescent="0.25">
      <c r="A709" s="157" t="s">
        <v>163</v>
      </c>
      <c r="B709" s="16" t="s">
        <v>36</v>
      </c>
      <c r="C709" s="16"/>
      <c r="D709" s="16"/>
      <c r="E709" s="16"/>
      <c r="F709" s="16"/>
      <c r="G709" s="173"/>
      <c r="H709" s="18"/>
      <c r="I709" s="18" t="s">
        <v>1394</v>
      </c>
      <c r="J709" s="18"/>
      <c r="K709" s="67"/>
      <c r="L709" s="67"/>
      <c r="M709" s="18"/>
      <c r="N709" s="18"/>
      <c r="O709" s="43">
        <f t="shared" si="130"/>
        <v>63440656018.910004</v>
      </c>
      <c r="P709" s="43">
        <f>+P710</f>
        <v>6770000000</v>
      </c>
      <c r="Q709" s="43">
        <f t="shared" ref="Q709:BB710" si="136">+Q710</f>
        <v>56670656018.910004</v>
      </c>
      <c r="R709" s="43">
        <f t="shared" si="136"/>
        <v>0</v>
      </c>
      <c r="S709" s="43">
        <f t="shared" si="136"/>
        <v>0</v>
      </c>
      <c r="T709" s="43">
        <f t="shared" si="136"/>
        <v>0</v>
      </c>
      <c r="U709" s="43">
        <f t="shared" si="136"/>
        <v>0</v>
      </c>
      <c r="V709" s="43">
        <f t="shared" si="136"/>
        <v>0</v>
      </c>
      <c r="W709" s="43">
        <f t="shared" si="136"/>
        <v>0</v>
      </c>
      <c r="X709" s="43">
        <f t="shared" si="136"/>
        <v>0</v>
      </c>
      <c r="Y709" s="43">
        <f t="shared" si="136"/>
        <v>0</v>
      </c>
      <c r="Z709" s="43">
        <f t="shared" si="136"/>
        <v>0</v>
      </c>
      <c r="AA709" s="43">
        <f t="shared" si="136"/>
        <v>0</v>
      </c>
      <c r="AB709" s="43">
        <f t="shared" si="136"/>
        <v>0</v>
      </c>
      <c r="AC709" s="43">
        <f t="shared" si="136"/>
        <v>0</v>
      </c>
      <c r="AD709" s="43">
        <f t="shared" si="136"/>
        <v>0</v>
      </c>
      <c r="AE709" s="43">
        <f t="shared" si="136"/>
        <v>0</v>
      </c>
      <c r="AF709" s="43">
        <f t="shared" si="136"/>
        <v>0</v>
      </c>
      <c r="AG709" s="43">
        <f t="shared" si="136"/>
        <v>0</v>
      </c>
      <c r="AH709" s="43">
        <f t="shared" si="136"/>
        <v>0</v>
      </c>
      <c r="AI709" s="43">
        <f t="shared" si="136"/>
        <v>0</v>
      </c>
      <c r="AJ709" s="43">
        <f t="shared" si="136"/>
        <v>0</v>
      </c>
      <c r="AK709" s="43">
        <f t="shared" si="136"/>
        <v>0</v>
      </c>
      <c r="AL709" s="43">
        <f t="shared" si="136"/>
        <v>0</v>
      </c>
      <c r="AM709" s="43">
        <f t="shared" si="136"/>
        <v>0</v>
      </c>
      <c r="AN709" s="43">
        <f t="shared" si="136"/>
        <v>0</v>
      </c>
      <c r="AO709" s="43">
        <f t="shared" si="136"/>
        <v>0</v>
      </c>
      <c r="AP709" s="43">
        <f t="shared" si="136"/>
        <v>0</v>
      </c>
      <c r="AQ709" s="43">
        <f t="shared" si="136"/>
        <v>0</v>
      </c>
      <c r="AR709" s="43">
        <f t="shared" si="136"/>
        <v>0</v>
      </c>
      <c r="AS709" s="43">
        <f t="shared" si="136"/>
        <v>0</v>
      </c>
      <c r="AT709" s="43">
        <f t="shared" si="136"/>
        <v>0</v>
      </c>
      <c r="AU709" s="43">
        <f t="shared" si="136"/>
        <v>0</v>
      </c>
      <c r="AV709" s="43">
        <f t="shared" si="136"/>
        <v>0</v>
      </c>
      <c r="AW709" s="43">
        <f t="shared" si="136"/>
        <v>0</v>
      </c>
      <c r="AX709" s="43">
        <f t="shared" si="136"/>
        <v>0</v>
      </c>
      <c r="AY709" s="43">
        <f t="shared" si="136"/>
        <v>0</v>
      </c>
      <c r="AZ709" s="43">
        <f t="shared" si="136"/>
        <v>0</v>
      </c>
      <c r="BA709" s="43">
        <f t="shared" si="136"/>
        <v>0</v>
      </c>
      <c r="BB709" s="43">
        <f t="shared" si="136"/>
        <v>0</v>
      </c>
      <c r="BC709" s="10"/>
      <c r="BD709" s="10"/>
      <c r="BE709" s="10"/>
    </row>
    <row r="710" spans="1:60" ht="45" customHeight="1" x14ac:dyDescent="0.25">
      <c r="A710" s="157" t="s">
        <v>163</v>
      </c>
      <c r="B710" s="16" t="s">
        <v>36</v>
      </c>
      <c r="C710" s="16" t="s">
        <v>36</v>
      </c>
      <c r="D710" s="16"/>
      <c r="E710" s="16"/>
      <c r="F710" s="16"/>
      <c r="G710" s="173"/>
      <c r="H710" s="18"/>
      <c r="I710" s="18" t="s">
        <v>1141</v>
      </c>
      <c r="J710" s="18"/>
      <c r="K710" s="67"/>
      <c r="L710" s="67"/>
      <c r="M710" s="18"/>
      <c r="N710" s="18"/>
      <c r="O710" s="43">
        <f t="shared" si="130"/>
        <v>63440656018.910004</v>
      </c>
      <c r="P710" s="43">
        <f>+P711</f>
        <v>6770000000</v>
      </c>
      <c r="Q710" s="43">
        <f t="shared" si="136"/>
        <v>56670656018.910004</v>
      </c>
      <c r="R710" s="43">
        <f t="shared" si="136"/>
        <v>0</v>
      </c>
      <c r="S710" s="43">
        <f t="shared" si="136"/>
        <v>0</v>
      </c>
      <c r="T710" s="43">
        <f t="shared" si="136"/>
        <v>0</v>
      </c>
      <c r="U710" s="43">
        <f t="shared" si="136"/>
        <v>0</v>
      </c>
      <c r="V710" s="43">
        <f t="shared" si="136"/>
        <v>0</v>
      </c>
      <c r="W710" s="43">
        <f t="shared" si="136"/>
        <v>0</v>
      </c>
      <c r="X710" s="43">
        <f t="shared" si="136"/>
        <v>0</v>
      </c>
      <c r="Y710" s="43">
        <f t="shared" si="136"/>
        <v>0</v>
      </c>
      <c r="Z710" s="43">
        <f t="shared" si="136"/>
        <v>0</v>
      </c>
      <c r="AA710" s="43">
        <f t="shared" si="136"/>
        <v>0</v>
      </c>
      <c r="AB710" s="43">
        <f t="shared" si="136"/>
        <v>0</v>
      </c>
      <c r="AC710" s="43">
        <f t="shared" si="136"/>
        <v>0</v>
      </c>
      <c r="AD710" s="43">
        <f t="shared" si="136"/>
        <v>0</v>
      </c>
      <c r="AE710" s="43">
        <f t="shared" si="136"/>
        <v>0</v>
      </c>
      <c r="AF710" s="43">
        <f t="shared" si="136"/>
        <v>0</v>
      </c>
      <c r="AG710" s="43">
        <f t="shared" si="136"/>
        <v>0</v>
      </c>
      <c r="AH710" s="43">
        <f t="shared" si="136"/>
        <v>0</v>
      </c>
      <c r="AI710" s="43">
        <f t="shared" si="136"/>
        <v>0</v>
      </c>
      <c r="AJ710" s="43">
        <f t="shared" si="136"/>
        <v>0</v>
      </c>
      <c r="AK710" s="43">
        <f t="shared" si="136"/>
        <v>0</v>
      </c>
      <c r="AL710" s="43">
        <f t="shared" si="136"/>
        <v>0</v>
      </c>
      <c r="AM710" s="43">
        <f t="shared" si="136"/>
        <v>0</v>
      </c>
      <c r="AN710" s="43">
        <f t="shared" si="136"/>
        <v>0</v>
      </c>
      <c r="AO710" s="43">
        <f t="shared" si="136"/>
        <v>0</v>
      </c>
      <c r="AP710" s="43">
        <f t="shared" si="136"/>
        <v>0</v>
      </c>
      <c r="AQ710" s="43">
        <f t="shared" si="136"/>
        <v>0</v>
      </c>
      <c r="AR710" s="43">
        <f t="shared" si="136"/>
        <v>0</v>
      </c>
      <c r="AS710" s="43">
        <f t="shared" si="136"/>
        <v>0</v>
      </c>
      <c r="AT710" s="43">
        <f t="shared" si="136"/>
        <v>0</v>
      </c>
      <c r="AU710" s="43">
        <f t="shared" si="136"/>
        <v>0</v>
      </c>
      <c r="AV710" s="43">
        <f t="shared" si="136"/>
        <v>0</v>
      </c>
      <c r="AW710" s="43">
        <f t="shared" si="136"/>
        <v>0</v>
      </c>
      <c r="AX710" s="43">
        <f t="shared" si="136"/>
        <v>0</v>
      </c>
      <c r="AY710" s="43">
        <f t="shared" si="136"/>
        <v>0</v>
      </c>
      <c r="AZ710" s="43">
        <f t="shared" si="136"/>
        <v>0</v>
      </c>
      <c r="BA710" s="43">
        <f t="shared" si="136"/>
        <v>0</v>
      </c>
      <c r="BB710" s="43">
        <f t="shared" si="136"/>
        <v>0</v>
      </c>
      <c r="BC710" s="10"/>
      <c r="BD710" s="10"/>
      <c r="BE710" s="10"/>
    </row>
    <row r="711" spans="1:60" ht="12.75" customHeight="1" x14ac:dyDescent="0.25">
      <c r="A711" s="157" t="s">
        <v>163</v>
      </c>
      <c r="B711" s="16" t="s">
        <v>36</v>
      </c>
      <c r="C711" s="16" t="s">
        <v>36</v>
      </c>
      <c r="D711" s="16" t="s">
        <v>40</v>
      </c>
      <c r="E711" s="16"/>
      <c r="F711" s="16"/>
      <c r="G711" s="176"/>
      <c r="H711" s="18"/>
      <c r="I711" s="18" t="s">
        <v>418</v>
      </c>
      <c r="J711" s="18"/>
      <c r="K711" s="67"/>
      <c r="L711" s="67"/>
      <c r="M711" s="18"/>
      <c r="N711" s="18"/>
      <c r="O711" s="43">
        <f t="shared" si="130"/>
        <v>63440656018.910004</v>
      </c>
      <c r="P711" s="43">
        <f>+P712+P722</f>
        <v>6770000000</v>
      </c>
      <c r="Q711" s="43">
        <f t="shared" ref="Q711:BB711" si="137">+Q712+Q722</f>
        <v>56670656018.910004</v>
      </c>
      <c r="R711" s="43">
        <f t="shared" si="137"/>
        <v>0</v>
      </c>
      <c r="S711" s="43">
        <f t="shared" si="137"/>
        <v>0</v>
      </c>
      <c r="T711" s="43">
        <f t="shared" si="137"/>
        <v>0</v>
      </c>
      <c r="U711" s="43">
        <f t="shared" si="137"/>
        <v>0</v>
      </c>
      <c r="V711" s="43">
        <f t="shared" si="137"/>
        <v>0</v>
      </c>
      <c r="W711" s="43">
        <f t="shared" si="137"/>
        <v>0</v>
      </c>
      <c r="X711" s="43">
        <f t="shared" si="137"/>
        <v>0</v>
      </c>
      <c r="Y711" s="43">
        <f t="shared" si="137"/>
        <v>0</v>
      </c>
      <c r="Z711" s="43">
        <f t="shared" si="137"/>
        <v>0</v>
      </c>
      <c r="AA711" s="43">
        <f t="shared" si="137"/>
        <v>0</v>
      </c>
      <c r="AB711" s="43">
        <f t="shared" si="137"/>
        <v>0</v>
      </c>
      <c r="AC711" s="43">
        <f t="shared" si="137"/>
        <v>0</v>
      </c>
      <c r="AD711" s="43">
        <f t="shared" si="137"/>
        <v>0</v>
      </c>
      <c r="AE711" s="43">
        <f t="shared" si="137"/>
        <v>0</v>
      </c>
      <c r="AF711" s="43">
        <f t="shared" si="137"/>
        <v>0</v>
      </c>
      <c r="AG711" s="43">
        <f t="shared" si="137"/>
        <v>0</v>
      </c>
      <c r="AH711" s="43">
        <f t="shared" si="137"/>
        <v>0</v>
      </c>
      <c r="AI711" s="43">
        <f t="shared" si="137"/>
        <v>0</v>
      </c>
      <c r="AJ711" s="43">
        <f t="shared" si="137"/>
        <v>0</v>
      </c>
      <c r="AK711" s="43">
        <f t="shared" si="137"/>
        <v>0</v>
      </c>
      <c r="AL711" s="43">
        <f t="shared" si="137"/>
        <v>0</v>
      </c>
      <c r="AM711" s="43">
        <f t="shared" si="137"/>
        <v>0</v>
      </c>
      <c r="AN711" s="43">
        <f t="shared" si="137"/>
        <v>0</v>
      </c>
      <c r="AO711" s="43">
        <f t="shared" si="137"/>
        <v>0</v>
      </c>
      <c r="AP711" s="43">
        <f t="shared" si="137"/>
        <v>0</v>
      </c>
      <c r="AQ711" s="43">
        <f t="shared" si="137"/>
        <v>0</v>
      </c>
      <c r="AR711" s="43">
        <f t="shared" si="137"/>
        <v>0</v>
      </c>
      <c r="AS711" s="43">
        <f t="shared" si="137"/>
        <v>0</v>
      </c>
      <c r="AT711" s="43">
        <f t="shared" si="137"/>
        <v>0</v>
      </c>
      <c r="AU711" s="43">
        <f t="shared" si="137"/>
        <v>0</v>
      </c>
      <c r="AV711" s="43">
        <f t="shared" si="137"/>
        <v>0</v>
      </c>
      <c r="AW711" s="43">
        <f t="shared" si="137"/>
        <v>0</v>
      </c>
      <c r="AX711" s="43">
        <f t="shared" si="137"/>
        <v>0</v>
      </c>
      <c r="AY711" s="43">
        <f t="shared" si="137"/>
        <v>0</v>
      </c>
      <c r="AZ711" s="43">
        <f t="shared" si="137"/>
        <v>0</v>
      </c>
      <c r="BA711" s="43">
        <f t="shared" si="137"/>
        <v>0</v>
      </c>
      <c r="BB711" s="43">
        <f t="shared" si="137"/>
        <v>0</v>
      </c>
      <c r="BC711" s="10"/>
      <c r="BD711" s="10"/>
      <c r="BE711" s="10"/>
    </row>
    <row r="712" spans="1:60" ht="13.5" customHeight="1" x14ac:dyDescent="0.25">
      <c r="A712" s="157" t="s">
        <v>163</v>
      </c>
      <c r="B712" s="16" t="s">
        <v>36</v>
      </c>
      <c r="C712" s="16" t="s">
        <v>36</v>
      </c>
      <c r="D712" s="16" t="s">
        <v>40</v>
      </c>
      <c r="E712" s="16" t="s">
        <v>42</v>
      </c>
      <c r="F712" s="16"/>
      <c r="G712" s="173"/>
      <c r="H712" s="18"/>
      <c r="I712" s="18" t="s">
        <v>419</v>
      </c>
      <c r="J712" s="18"/>
      <c r="K712" s="67"/>
      <c r="L712" s="67"/>
      <c r="M712" s="18"/>
      <c r="N712" s="18"/>
      <c r="O712" s="43">
        <f t="shared" si="130"/>
        <v>60940656018.910004</v>
      </c>
      <c r="P712" s="43">
        <f>+P713+P716+P718+P720</f>
        <v>4270000000</v>
      </c>
      <c r="Q712" s="43">
        <f t="shared" ref="Q712:BB712" si="138">+Q713+Q716+Q718+Q720</f>
        <v>56670656018.910004</v>
      </c>
      <c r="R712" s="43">
        <f t="shared" si="138"/>
        <v>0</v>
      </c>
      <c r="S712" s="43">
        <f t="shared" si="138"/>
        <v>0</v>
      </c>
      <c r="T712" s="43">
        <f t="shared" si="138"/>
        <v>0</v>
      </c>
      <c r="U712" s="43">
        <f t="shared" si="138"/>
        <v>0</v>
      </c>
      <c r="V712" s="43">
        <f t="shared" si="138"/>
        <v>0</v>
      </c>
      <c r="W712" s="43">
        <f t="shared" si="138"/>
        <v>0</v>
      </c>
      <c r="X712" s="43">
        <f t="shared" si="138"/>
        <v>0</v>
      </c>
      <c r="Y712" s="43">
        <f t="shared" si="138"/>
        <v>0</v>
      </c>
      <c r="Z712" s="43">
        <f t="shared" si="138"/>
        <v>0</v>
      </c>
      <c r="AA712" s="43">
        <f t="shared" si="138"/>
        <v>0</v>
      </c>
      <c r="AB712" s="43">
        <f t="shared" si="138"/>
        <v>0</v>
      </c>
      <c r="AC712" s="43">
        <f t="shared" si="138"/>
        <v>0</v>
      </c>
      <c r="AD712" s="43">
        <f t="shared" si="138"/>
        <v>0</v>
      </c>
      <c r="AE712" s="43">
        <f t="shared" si="138"/>
        <v>0</v>
      </c>
      <c r="AF712" s="43">
        <f t="shared" si="138"/>
        <v>0</v>
      </c>
      <c r="AG712" s="43">
        <f t="shared" si="138"/>
        <v>0</v>
      </c>
      <c r="AH712" s="43">
        <f t="shared" si="138"/>
        <v>0</v>
      </c>
      <c r="AI712" s="43">
        <f t="shared" si="138"/>
        <v>0</v>
      </c>
      <c r="AJ712" s="43">
        <f t="shared" si="138"/>
        <v>0</v>
      </c>
      <c r="AK712" s="43">
        <f t="shared" si="138"/>
        <v>0</v>
      </c>
      <c r="AL712" s="43">
        <f t="shared" si="138"/>
        <v>0</v>
      </c>
      <c r="AM712" s="43">
        <f t="shared" si="138"/>
        <v>0</v>
      </c>
      <c r="AN712" s="43">
        <f t="shared" si="138"/>
        <v>0</v>
      </c>
      <c r="AO712" s="43">
        <f t="shared" si="138"/>
        <v>0</v>
      </c>
      <c r="AP712" s="43">
        <f t="shared" si="138"/>
        <v>0</v>
      </c>
      <c r="AQ712" s="43">
        <f t="shared" si="138"/>
        <v>0</v>
      </c>
      <c r="AR712" s="43">
        <f t="shared" si="138"/>
        <v>0</v>
      </c>
      <c r="AS712" s="43">
        <f t="shared" si="138"/>
        <v>0</v>
      </c>
      <c r="AT712" s="43">
        <f t="shared" si="138"/>
        <v>0</v>
      </c>
      <c r="AU712" s="43">
        <f t="shared" si="138"/>
        <v>0</v>
      </c>
      <c r="AV712" s="43">
        <f t="shared" si="138"/>
        <v>0</v>
      </c>
      <c r="AW712" s="43">
        <f t="shared" si="138"/>
        <v>0</v>
      </c>
      <c r="AX712" s="43">
        <f t="shared" si="138"/>
        <v>0</v>
      </c>
      <c r="AY712" s="43">
        <f t="shared" si="138"/>
        <v>0</v>
      </c>
      <c r="AZ712" s="43">
        <f t="shared" si="138"/>
        <v>0</v>
      </c>
      <c r="BA712" s="43">
        <f t="shared" si="138"/>
        <v>0</v>
      </c>
      <c r="BB712" s="43">
        <f t="shared" si="138"/>
        <v>0</v>
      </c>
      <c r="BC712" s="10"/>
      <c r="BD712" s="10"/>
      <c r="BE712" s="10"/>
    </row>
    <row r="713" spans="1:60" s="145" customFormat="1" ht="33.75" customHeight="1" x14ac:dyDescent="0.25">
      <c r="A713" s="157" t="s">
        <v>163</v>
      </c>
      <c r="B713" s="16" t="s">
        <v>36</v>
      </c>
      <c r="C713" s="16" t="s">
        <v>36</v>
      </c>
      <c r="D713" s="16" t="s">
        <v>40</v>
      </c>
      <c r="E713" s="16" t="s">
        <v>42</v>
      </c>
      <c r="F713" s="294" t="s">
        <v>1246</v>
      </c>
      <c r="G713" s="54" t="s">
        <v>420</v>
      </c>
      <c r="H713" s="17" t="s">
        <v>421</v>
      </c>
      <c r="I713" s="146" t="s">
        <v>843</v>
      </c>
      <c r="J713" s="18" t="s">
        <v>553</v>
      </c>
      <c r="K713" s="67"/>
      <c r="L713" s="67"/>
      <c r="M713" s="18" t="s">
        <v>907</v>
      </c>
      <c r="N713" s="59">
        <f>SUM(L714:L715)</f>
        <v>50670656018.910004</v>
      </c>
      <c r="O713" s="43">
        <f t="shared" si="130"/>
        <v>50670656018.910004</v>
      </c>
      <c r="P713" s="44">
        <v>0</v>
      </c>
      <c r="Q713" s="44">
        <v>50670656018.910004</v>
      </c>
      <c r="R713" s="44"/>
      <c r="S713" s="44">
        <v>0</v>
      </c>
      <c r="T713" s="44">
        <v>0</v>
      </c>
      <c r="U713" s="44">
        <v>0</v>
      </c>
      <c r="V713" s="44">
        <v>0</v>
      </c>
      <c r="W713" s="44">
        <v>0</v>
      </c>
      <c r="X713" s="44">
        <v>0</v>
      </c>
      <c r="Y713" s="44"/>
      <c r="Z713" s="44">
        <v>0</v>
      </c>
      <c r="AA713" s="44"/>
      <c r="AB713" s="44">
        <v>0</v>
      </c>
      <c r="AC713" s="44">
        <v>0</v>
      </c>
      <c r="AD713" s="44">
        <v>0</v>
      </c>
      <c r="AE713" s="44"/>
      <c r="AF713" s="44">
        <v>0</v>
      </c>
      <c r="AG713" s="44">
        <v>0</v>
      </c>
      <c r="AH713" s="44">
        <v>0</v>
      </c>
      <c r="AI713" s="44">
        <v>0</v>
      </c>
      <c r="AJ713" s="44">
        <v>0</v>
      </c>
      <c r="AK713" s="44">
        <v>0</v>
      </c>
      <c r="AL713" s="44">
        <v>0</v>
      </c>
      <c r="AM713" s="44">
        <v>0</v>
      </c>
      <c r="AN713" s="44">
        <v>0</v>
      </c>
      <c r="AO713" s="44">
        <v>0</v>
      </c>
      <c r="AP713" s="44">
        <v>0</v>
      </c>
      <c r="AQ713" s="44">
        <v>0</v>
      </c>
      <c r="AR713" s="44">
        <v>0</v>
      </c>
      <c r="AS713" s="44">
        <v>0</v>
      </c>
      <c r="AT713" s="44">
        <v>0</v>
      </c>
      <c r="AU713" s="44">
        <v>0</v>
      </c>
      <c r="AV713" s="44"/>
      <c r="AW713" s="44"/>
      <c r="AX713" s="44">
        <v>0</v>
      </c>
      <c r="AY713" s="44"/>
      <c r="AZ713" s="44">
        <v>0</v>
      </c>
      <c r="BA713" s="44"/>
      <c r="BB713" s="44"/>
      <c r="BC713" s="172" t="s">
        <v>1068</v>
      </c>
      <c r="BD713" s="172"/>
      <c r="BE713" s="172"/>
      <c r="BH713" s="166">
        <f>+N713-O713</f>
        <v>0</v>
      </c>
    </row>
    <row r="714" spans="1:60" s="145" customFormat="1" ht="38.25" customHeight="1" x14ac:dyDescent="0.25">
      <c r="A714" s="157"/>
      <c r="B714" s="16"/>
      <c r="C714" s="16"/>
      <c r="D714" s="16"/>
      <c r="E714" s="16"/>
      <c r="F714" s="16"/>
      <c r="G714" s="54"/>
      <c r="H714" s="17"/>
      <c r="I714" s="146"/>
      <c r="J714" s="18"/>
      <c r="K714" s="70" t="s">
        <v>963</v>
      </c>
      <c r="L714" s="72">
        <v>21895833342.91</v>
      </c>
      <c r="M714" s="18"/>
      <c r="N714" s="59"/>
      <c r="O714" s="43">
        <f t="shared" si="130"/>
        <v>0</v>
      </c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  <c r="AA714" s="44"/>
      <c r="AB714" s="44"/>
      <c r="AC714" s="44"/>
      <c r="AD714" s="44"/>
      <c r="AE714" s="44"/>
      <c r="AF714" s="44"/>
      <c r="AG714" s="44"/>
      <c r="AH714" s="44"/>
      <c r="AI714" s="44"/>
      <c r="AJ714" s="44"/>
      <c r="AK714" s="44"/>
      <c r="AL714" s="44"/>
      <c r="AM714" s="44"/>
      <c r="AN714" s="44"/>
      <c r="AO714" s="44"/>
      <c r="AP714" s="44"/>
      <c r="AQ714" s="44"/>
      <c r="AR714" s="44"/>
      <c r="AS714" s="44"/>
      <c r="AT714" s="44"/>
      <c r="AU714" s="44"/>
      <c r="AV714" s="44"/>
      <c r="AW714" s="44"/>
      <c r="AX714" s="44"/>
      <c r="AY714" s="44"/>
      <c r="AZ714" s="44"/>
      <c r="BA714" s="44"/>
      <c r="BB714" s="44"/>
      <c r="BC714" s="172"/>
      <c r="BD714" s="172"/>
      <c r="BE714" s="172"/>
    </row>
    <row r="715" spans="1:60" s="145" customFormat="1" ht="39" customHeight="1" x14ac:dyDescent="0.25">
      <c r="A715" s="157"/>
      <c r="B715" s="16"/>
      <c r="C715" s="16"/>
      <c r="D715" s="16"/>
      <c r="E715" s="16"/>
      <c r="F715" s="16"/>
      <c r="G715" s="54"/>
      <c r="H715" s="17"/>
      <c r="I715" s="146"/>
      <c r="J715" s="18"/>
      <c r="K715" s="179" t="s">
        <v>962</v>
      </c>
      <c r="L715" s="71">
        <f>20774822676+8000000000</f>
        <v>28774822676</v>
      </c>
      <c r="M715" s="18"/>
      <c r="N715" s="18"/>
      <c r="O715" s="43">
        <f t="shared" si="130"/>
        <v>0</v>
      </c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  <c r="AA715" s="44"/>
      <c r="AB715" s="44"/>
      <c r="AC715" s="44"/>
      <c r="AD715" s="44"/>
      <c r="AE715" s="44"/>
      <c r="AF715" s="44"/>
      <c r="AG715" s="44"/>
      <c r="AH715" s="44"/>
      <c r="AI715" s="44"/>
      <c r="AJ715" s="44"/>
      <c r="AK715" s="44"/>
      <c r="AL715" s="44"/>
      <c r="AM715" s="44"/>
      <c r="AN715" s="44"/>
      <c r="AO715" s="44"/>
      <c r="AP715" s="44"/>
      <c r="AQ715" s="44"/>
      <c r="AR715" s="44"/>
      <c r="AS715" s="44"/>
      <c r="AT715" s="44"/>
      <c r="AU715" s="44"/>
      <c r="AV715" s="44"/>
      <c r="AW715" s="44"/>
      <c r="AX715" s="44"/>
      <c r="AY715" s="44"/>
      <c r="AZ715" s="44"/>
      <c r="BA715" s="44"/>
      <c r="BB715" s="44"/>
      <c r="BC715" s="172"/>
      <c r="BD715" s="172"/>
      <c r="BE715" s="172"/>
    </row>
    <row r="716" spans="1:60" ht="32.25" customHeight="1" x14ac:dyDescent="0.25">
      <c r="A716" s="157" t="s">
        <v>163</v>
      </c>
      <c r="B716" s="16" t="s">
        <v>36</v>
      </c>
      <c r="C716" s="16" t="s">
        <v>36</v>
      </c>
      <c r="D716" s="16" t="s">
        <v>40</v>
      </c>
      <c r="E716" s="16" t="s">
        <v>42</v>
      </c>
      <c r="F716" s="294" t="s">
        <v>1341</v>
      </c>
      <c r="G716" s="54" t="s">
        <v>422</v>
      </c>
      <c r="H716" s="17" t="s">
        <v>423</v>
      </c>
      <c r="I716" s="146" t="s">
        <v>844</v>
      </c>
      <c r="J716" s="155" t="s">
        <v>553</v>
      </c>
      <c r="K716" s="199"/>
      <c r="L716" s="181"/>
      <c r="M716" s="18" t="s">
        <v>907</v>
      </c>
      <c r="N716" s="59">
        <f>+L717</f>
        <v>6000000000</v>
      </c>
      <c r="O716" s="43">
        <f t="shared" si="130"/>
        <v>6000000000</v>
      </c>
      <c r="P716" s="44">
        <v>0</v>
      </c>
      <c r="Q716" s="44">
        <v>6000000000</v>
      </c>
      <c r="R716" s="44"/>
      <c r="S716" s="44">
        <v>0</v>
      </c>
      <c r="T716" s="44">
        <v>0</v>
      </c>
      <c r="U716" s="44">
        <v>0</v>
      </c>
      <c r="V716" s="44">
        <v>0</v>
      </c>
      <c r="W716" s="44">
        <v>0</v>
      </c>
      <c r="X716" s="44">
        <v>0</v>
      </c>
      <c r="Y716" s="44"/>
      <c r="Z716" s="44">
        <v>0</v>
      </c>
      <c r="AA716" s="44"/>
      <c r="AB716" s="44">
        <v>0</v>
      </c>
      <c r="AC716" s="44">
        <v>0</v>
      </c>
      <c r="AD716" s="44">
        <v>0</v>
      </c>
      <c r="AE716" s="44"/>
      <c r="AF716" s="44">
        <v>0</v>
      </c>
      <c r="AG716" s="44">
        <v>0</v>
      </c>
      <c r="AH716" s="44">
        <v>0</v>
      </c>
      <c r="AI716" s="44">
        <v>0</v>
      </c>
      <c r="AJ716" s="44">
        <v>0</v>
      </c>
      <c r="AK716" s="44">
        <v>0</v>
      </c>
      <c r="AL716" s="44">
        <v>0</v>
      </c>
      <c r="AM716" s="44">
        <v>0</v>
      </c>
      <c r="AN716" s="44">
        <v>0</v>
      </c>
      <c r="AO716" s="44">
        <v>0</v>
      </c>
      <c r="AP716" s="44">
        <v>0</v>
      </c>
      <c r="AQ716" s="44">
        <v>0</v>
      </c>
      <c r="AR716" s="44">
        <v>0</v>
      </c>
      <c r="AS716" s="44">
        <v>0</v>
      </c>
      <c r="AT716" s="44">
        <v>0</v>
      </c>
      <c r="AU716" s="44">
        <v>0</v>
      </c>
      <c r="AV716" s="44"/>
      <c r="AW716" s="44"/>
      <c r="AX716" s="44">
        <v>0</v>
      </c>
      <c r="AY716" s="44"/>
      <c r="AZ716" s="44">
        <v>0</v>
      </c>
      <c r="BA716" s="44"/>
      <c r="BB716" s="41"/>
      <c r="BH716" s="129">
        <f>+N716-O716</f>
        <v>0</v>
      </c>
    </row>
    <row r="717" spans="1:60" ht="39" customHeight="1" x14ac:dyDescent="0.25">
      <c r="A717" s="157"/>
      <c r="B717" s="16"/>
      <c r="C717" s="16"/>
      <c r="D717" s="16"/>
      <c r="E717" s="16"/>
      <c r="F717" s="155"/>
      <c r="G717" s="54"/>
      <c r="H717" s="17"/>
      <c r="I717" s="146"/>
      <c r="J717" s="155"/>
      <c r="K717" s="179" t="s">
        <v>962</v>
      </c>
      <c r="L717" s="181">
        <v>6000000000</v>
      </c>
      <c r="M717" s="18"/>
      <c r="N717" s="59"/>
      <c r="O717" s="43">
        <f t="shared" si="130"/>
        <v>0</v>
      </c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  <c r="AA717" s="44"/>
      <c r="AB717" s="44"/>
      <c r="AC717" s="44"/>
      <c r="AD717" s="44"/>
      <c r="AE717" s="44"/>
      <c r="AF717" s="44"/>
      <c r="AG717" s="44"/>
      <c r="AH717" s="44"/>
      <c r="AI717" s="44"/>
      <c r="AJ717" s="44"/>
      <c r="AK717" s="44"/>
      <c r="AL717" s="44"/>
      <c r="AM717" s="44"/>
      <c r="AN717" s="44"/>
      <c r="AO717" s="44"/>
      <c r="AP717" s="44"/>
      <c r="AQ717" s="44"/>
      <c r="AR717" s="44"/>
      <c r="AS717" s="44"/>
      <c r="AT717" s="44"/>
      <c r="AU717" s="44"/>
      <c r="AV717" s="44"/>
      <c r="AW717" s="44"/>
      <c r="AX717" s="44"/>
      <c r="AY717" s="44"/>
      <c r="AZ717" s="44"/>
      <c r="BA717" s="44"/>
      <c r="BB717" s="41"/>
    </row>
    <row r="718" spans="1:60" ht="33.75" x14ac:dyDescent="0.25">
      <c r="A718" s="157" t="s">
        <v>163</v>
      </c>
      <c r="B718" s="16" t="s">
        <v>36</v>
      </c>
      <c r="C718" s="16" t="s">
        <v>36</v>
      </c>
      <c r="D718" s="16" t="s">
        <v>40</v>
      </c>
      <c r="E718" s="16" t="s">
        <v>42</v>
      </c>
      <c r="F718" s="294" t="s">
        <v>1342</v>
      </c>
      <c r="G718" s="54" t="s">
        <v>424</v>
      </c>
      <c r="H718" s="17" t="s">
        <v>425</v>
      </c>
      <c r="I718" s="146" t="s">
        <v>1133</v>
      </c>
      <c r="J718" s="155"/>
      <c r="K718" s="199"/>
      <c r="L718" s="199"/>
      <c r="M718" s="18" t="s">
        <v>907</v>
      </c>
      <c r="N718" s="59">
        <v>2250000000</v>
      </c>
      <c r="O718" s="43">
        <f t="shared" si="130"/>
        <v>2250000000</v>
      </c>
      <c r="P718" s="44">
        <v>2250000000</v>
      </c>
      <c r="Q718" s="44"/>
      <c r="R718" s="44"/>
      <c r="S718" s="44"/>
      <c r="T718" s="44"/>
      <c r="U718" s="44"/>
      <c r="V718" s="44"/>
      <c r="W718" s="44"/>
      <c r="X718" s="44"/>
      <c r="Y718" s="44"/>
      <c r="Z718" s="44"/>
      <c r="AA718" s="44"/>
      <c r="AB718" s="44"/>
      <c r="AC718" s="44"/>
      <c r="AD718" s="44"/>
      <c r="AE718" s="44"/>
      <c r="AF718" s="44"/>
      <c r="AG718" s="44"/>
      <c r="AH718" s="44"/>
      <c r="AI718" s="44"/>
      <c r="AJ718" s="44"/>
      <c r="AK718" s="44"/>
      <c r="AL718" s="44"/>
      <c r="AM718" s="44"/>
      <c r="AN718" s="44"/>
      <c r="AO718" s="44"/>
      <c r="AP718" s="44"/>
      <c r="AQ718" s="44"/>
      <c r="AR718" s="44"/>
      <c r="AS718" s="44"/>
      <c r="AT718" s="44"/>
      <c r="AU718" s="44"/>
      <c r="AV718" s="44"/>
      <c r="AW718" s="44"/>
      <c r="AX718" s="44"/>
      <c r="AY718" s="44"/>
      <c r="AZ718" s="44"/>
      <c r="BA718" s="44"/>
      <c r="BB718" s="41"/>
      <c r="BH718" s="129">
        <f>+N718-O718</f>
        <v>0</v>
      </c>
    </row>
    <row r="719" spans="1:60" ht="51.75" customHeight="1" x14ac:dyDescent="0.25">
      <c r="A719" s="157"/>
      <c r="B719" s="16"/>
      <c r="C719" s="16"/>
      <c r="D719" s="16"/>
      <c r="E719" s="16"/>
      <c r="F719" s="155"/>
      <c r="G719" s="54"/>
      <c r="H719" s="17"/>
      <c r="I719" s="146"/>
      <c r="J719" s="155"/>
      <c r="K719" s="70" t="s">
        <v>1067</v>
      </c>
      <c r="L719" s="220">
        <f>1750000000+500000000</f>
        <v>2250000000</v>
      </c>
      <c r="M719" s="18"/>
      <c r="N719" s="18"/>
      <c r="O719" s="43">
        <f t="shared" si="130"/>
        <v>0</v>
      </c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  <c r="AA719" s="44"/>
      <c r="AB719" s="44"/>
      <c r="AC719" s="44"/>
      <c r="AD719" s="44"/>
      <c r="AE719" s="44"/>
      <c r="AF719" s="44"/>
      <c r="AG719" s="44"/>
      <c r="AH719" s="44"/>
      <c r="AI719" s="44"/>
      <c r="AJ719" s="44"/>
      <c r="AK719" s="44"/>
      <c r="AL719" s="44"/>
      <c r="AM719" s="44"/>
      <c r="AN719" s="44"/>
      <c r="AO719" s="44"/>
      <c r="AP719" s="44"/>
      <c r="AQ719" s="44"/>
      <c r="AR719" s="44"/>
      <c r="AS719" s="44"/>
      <c r="AT719" s="44"/>
      <c r="AU719" s="44"/>
      <c r="AV719" s="44"/>
      <c r="AW719" s="44"/>
      <c r="AX719" s="44"/>
      <c r="AY719" s="44"/>
      <c r="AZ719" s="44"/>
      <c r="BA719" s="44"/>
      <c r="BB719" s="41"/>
    </row>
    <row r="720" spans="1:60" ht="45" customHeight="1" x14ac:dyDescent="0.2">
      <c r="A720" s="157" t="s">
        <v>163</v>
      </c>
      <c r="B720" s="16" t="s">
        <v>36</v>
      </c>
      <c r="C720" s="16" t="s">
        <v>36</v>
      </c>
      <c r="D720" s="16" t="s">
        <v>40</v>
      </c>
      <c r="E720" s="16" t="s">
        <v>42</v>
      </c>
      <c r="F720" s="294" t="s">
        <v>1343</v>
      </c>
      <c r="G720" s="54" t="s">
        <v>424</v>
      </c>
      <c r="H720" s="17" t="s">
        <v>425</v>
      </c>
      <c r="I720" s="149" t="s">
        <v>914</v>
      </c>
      <c r="J720" s="18" t="s">
        <v>553</v>
      </c>
      <c r="K720" s="67"/>
      <c r="L720" s="67"/>
      <c r="M720" s="18" t="s">
        <v>907</v>
      </c>
      <c r="N720" s="59">
        <v>2020000000</v>
      </c>
      <c r="O720" s="43">
        <f t="shared" si="130"/>
        <v>2020000000</v>
      </c>
      <c r="P720" s="44">
        <v>2020000000</v>
      </c>
      <c r="Q720" s="44">
        <v>0</v>
      </c>
      <c r="R720" s="44"/>
      <c r="S720" s="44">
        <v>0</v>
      </c>
      <c r="T720" s="44">
        <v>0</v>
      </c>
      <c r="U720" s="44">
        <v>0</v>
      </c>
      <c r="V720" s="44">
        <v>0</v>
      </c>
      <c r="W720" s="44">
        <v>0</v>
      </c>
      <c r="X720" s="44">
        <v>0</v>
      </c>
      <c r="Y720" s="44"/>
      <c r="Z720" s="44">
        <v>0</v>
      </c>
      <c r="AA720" s="44"/>
      <c r="AB720" s="44">
        <v>0</v>
      </c>
      <c r="AC720" s="44">
        <v>0</v>
      </c>
      <c r="AD720" s="44">
        <v>0</v>
      </c>
      <c r="AE720" s="44"/>
      <c r="AF720" s="44">
        <v>0</v>
      </c>
      <c r="AG720" s="44">
        <v>0</v>
      </c>
      <c r="AH720" s="44">
        <v>0</v>
      </c>
      <c r="AI720" s="44">
        <v>0</v>
      </c>
      <c r="AJ720" s="44">
        <v>0</v>
      </c>
      <c r="AK720" s="44">
        <v>0</v>
      </c>
      <c r="AL720" s="44">
        <v>0</v>
      </c>
      <c r="AM720" s="44">
        <v>0</v>
      </c>
      <c r="AN720" s="44">
        <v>0</v>
      </c>
      <c r="AO720" s="44">
        <v>0</v>
      </c>
      <c r="AP720" s="44">
        <v>0</v>
      </c>
      <c r="AQ720" s="44">
        <v>0</v>
      </c>
      <c r="AR720" s="44">
        <v>0</v>
      </c>
      <c r="AS720" s="44">
        <v>0</v>
      </c>
      <c r="AT720" s="44">
        <v>0</v>
      </c>
      <c r="AU720" s="44">
        <v>0</v>
      </c>
      <c r="AV720" s="44"/>
      <c r="AW720" s="44"/>
      <c r="AX720" s="44">
        <v>0</v>
      </c>
      <c r="AY720" s="44"/>
      <c r="AZ720" s="44">
        <v>0</v>
      </c>
      <c r="BA720" s="44"/>
      <c r="BB720" s="41"/>
      <c r="BH720" s="129">
        <f>+N720-O720</f>
        <v>0</v>
      </c>
    </row>
    <row r="721" spans="1:60" ht="51.75" customHeight="1" x14ac:dyDescent="0.2">
      <c r="A721" s="157"/>
      <c r="B721" s="16"/>
      <c r="C721" s="16"/>
      <c r="D721" s="16"/>
      <c r="E721" s="16"/>
      <c r="F721" s="16"/>
      <c r="G721" s="54"/>
      <c r="H721" s="17"/>
      <c r="I721" s="149"/>
      <c r="J721" s="18"/>
      <c r="K721" s="70" t="s">
        <v>1067</v>
      </c>
      <c r="L721" s="71">
        <v>2020000000</v>
      </c>
      <c r="M721" s="18"/>
      <c r="N721" s="18"/>
      <c r="O721" s="43">
        <f t="shared" si="130"/>
        <v>0</v>
      </c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  <c r="AA721" s="44"/>
      <c r="AB721" s="44"/>
      <c r="AC721" s="44"/>
      <c r="AD721" s="44"/>
      <c r="AE721" s="44"/>
      <c r="AF721" s="44"/>
      <c r="AG721" s="44"/>
      <c r="AH721" s="44"/>
      <c r="AI721" s="44"/>
      <c r="AJ721" s="44"/>
      <c r="AK721" s="44"/>
      <c r="AL721" s="44"/>
      <c r="AM721" s="44"/>
      <c r="AN721" s="44"/>
      <c r="AO721" s="44"/>
      <c r="AP721" s="44"/>
      <c r="AQ721" s="44"/>
      <c r="AR721" s="44"/>
      <c r="AS721" s="44"/>
      <c r="AT721" s="44"/>
      <c r="AU721" s="44"/>
      <c r="AV721" s="44"/>
      <c r="AW721" s="44"/>
      <c r="AX721" s="44"/>
      <c r="AY721" s="44"/>
      <c r="AZ721" s="44"/>
      <c r="BA721" s="44"/>
      <c r="BB721" s="41"/>
    </row>
    <row r="722" spans="1:60" ht="13.5" customHeight="1" x14ac:dyDescent="0.25">
      <c r="A722" s="157" t="s">
        <v>163</v>
      </c>
      <c r="B722" s="16" t="s">
        <v>36</v>
      </c>
      <c r="C722" s="16" t="s">
        <v>36</v>
      </c>
      <c r="D722" s="16" t="s">
        <v>40</v>
      </c>
      <c r="E722" s="16" t="s">
        <v>43</v>
      </c>
      <c r="F722" s="16"/>
      <c r="G722" s="173"/>
      <c r="H722" s="18"/>
      <c r="I722" s="18" t="s">
        <v>426</v>
      </c>
      <c r="J722" s="18"/>
      <c r="K722" s="67"/>
      <c r="L722" s="70"/>
      <c r="M722" s="18"/>
      <c r="N722" s="18"/>
      <c r="O722" s="43">
        <f t="shared" si="130"/>
        <v>2500000000</v>
      </c>
      <c r="P722" s="43">
        <f>+P723</f>
        <v>2500000000</v>
      </c>
      <c r="Q722" s="43">
        <v>0</v>
      </c>
      <c r="R722" s="43"/>
      <c r="S722" s="43">
        <v>0</v>
      </c>
      <c r="T722" s="43">
        <v>0</v>
      </c>
      <c r="U722" s="43">
        <v>0</v>
      </c>
      <c r="V722" s="43">
        <v>0</v>
      </c>
      <c r="W722" s="43">
        <v>0</v>
      </c>
      <c r="X722" s="43">
        <v>0</v>
      </c>
      <c r="Y722" s="43">
        <v>0</v>
      </c>
      <c r="Z722" s="43">
        <v>0</v>
      </c>
      <c r="AA722" s="43">
        <v>0</v>
      </c>
      <c r="AB722" s="43">
        <v>0</v>
      </c>
      <c r="AC722" s="43">
        <v>0</v>
      </c>
      <c r="AD722" s="43">
        <v>0</v>
      </c>
      <c r="AE722" s="43">
        <v>0</v>
      </c>
      <c r="AF722" s="43">
        <v>0</v>
      </c>
      <c r="AG722" s="43">
        <v>0</v>
      </c>
      <c r="AH722" s="43">
        <v>0</v>
      </c>
      <c r="AI722" s="43">
        <v>0</v>
      </c>
      <c r="AJ722" s="43">
        <v>0</v>
      </c>
      <c r="AK722" s="43">
        <v>0</v>
      </c>
      <c r="AL722" s="43">
        <v>0</v>
      </c>
      <c r="AM722" s="43">
        <v>0</v>
      </c>
      <c r="AN722" s="43">
        <v>0</v>
      </c>
      <c r="AO722" s="43">
        <v>0</v>
      </c>
      <c r="AP722" s="43">
        <v>0</v>
      </c>
      <c r="AQ722" s="43">
        <v>0</v>
      </c>
      <c r="AR722" s="43">
        <v>0</v>
      </c>
      <c r="AS722" s="43">
        <v>0</v>
      </c>
      <c r="AT722" s="43">
        <v>0</v>
      </c>
      <c r="AU722" s="43">
        <v>0</v>
      </c>
      <c r="AV722" s="43">
        <v>0</v>
      </c>
      <c r="AW722" s="43">
        <v>0</v>
      </c>
      <c r="AX722" s="43">
        <v>0</v>
      </c>
      <c r="AY722" s="43">
        <v>0</v>
      </c>
      <c r="AZ722" s="43">
        <v>0</v>
      </c>
      <c r="BA722" s="43"/>
      <c r="BB722" s="43">
        <v>0</v>
      </c>
    </row>
    <row r="723" spans="1:60" ht="67.5" customHeight="1" x14ac:dyDescent="0.25">
      <c r="A723" s="157" t="s">
        <v>163</v>
      </c>
      <c r="B723" s="16" t="s">
        <v>36</v>
      </c>
      <c r="C723" s="16" t="s">
        <v>36</v>
      </c>
      <c r="D723" s="16" t="s">
        <v>40</v>
      </c>
      <c r="E723" s="16" t="s">
        <v>43</v>
      </c>
      <c r="F723" s="294" t="s">
        <v>1344</v>
      </c>
      <c r="G723" s="54" t="s">
        <v>74</v>
      </c>
      <c r="H723" s="17" t="s">
        <v>427</v>
      </c>
      <c r="I723" s="146" t="s">
        <v>842</v>
      </c>
      <c r="J723" s="18" t="s">
        <v>555</v>
      </c>
      <c r="K723" s="67"/>
      <c r="L723" s="70"/>
      <c r="M723" s="18" t="s">
        <v>907</v>
      </c>
      <c r="N723" s="59">
        <v>2500000000</v>
      </c>
      <c r="O723" s="43">
        <f t="shared" si="130"/>
        <v>2500000000</v>
      </c>
      <c r="P723" s="44">
        <v>2500000000</v>
      </c>
      <c r="Q723" s="44">
        <v>0</v>
      </c>
      <c r="R723" s="44"/>
      <c r="S723" s="44">
        <v>0</v>
      </c>
      <c r="T723" s="44">
        <v>0</v>
      </c>
      <c r="U723" s="44">
        <v>0</v>
      </c>
      <c r="V723" s="44">
        <v>0</v>
      </c>
      <c r="W723" s="44">
        <v>0</v>
      </c>
      <c r="X723" s="44">
        <v>0</v>
      </c>
      <c r="Y723" s="44"/>
      <c r="Z723" s="44">
        <v>0</v>
      </c>
      <c r="AA723" s="44"/>
      <c r="AB723" s="44">
        <v>0</v>
      </c>
      <c r="AC723" s="44">
        <v>0</v>
      </c>
      <c r="AD723" s="44">
        <v>0</v>
      </c>
      <c r="AE723" s="44"/>
      <c r="AF723" s="44">
        <v>0</v>
      </c>
      <c r="AG723" s="44">
        <v>0</v>
      </c>
      <c r="AH723" s="44">
        <v>0</v>
      </c>
      <c r="AI723" s="44">
        <v>0</v>
      </c>
      <c r="AJ723" s="44">
        <v>0</v>
      </c>
      <c r="AK723" s="44">
        <v>0</v>
      </c>
      <c r="AL723" s="44">
        <v>0</v>
      </c>
      <c r="AM723" s="44">
        <v>0</v>
      </c>
      <c r="AN723" s="44">
        <v>0</v>
      </c>
      <c r="AO723" s="44">
        <v>0</v>
      </c>
      <c r="AP723" s="44">
        <v>0</v>
      </c>
      <c r="AQ723" s="44">
        <v>0</v>
      </c>
      <c r="AR723" s="44">
        <v>0</v>
      </c>
      <c r="AS723" s="44">
        <v>0</v>
      </c>
      <c r="AT723" s="44">
        <v>0</v>
      </c>
      <c r="AU723" s="44">
        <v>0</v>
      </c>
      <c r="AV723" s="44"/>
      <c r="AW723" s="44"/>
      <c r="AX723" s="44">
        <v>0</v>
      </c>
      <c r="AY723" s="44"/>
      <c r="AZ723" s="44">
        <v>0</v>
      </c>
      <c r="BA723" s="44"/>
      <c r="BB723" s="41"/>
      <c r="BH723" s="129">
        <f>+N723-O723</f>
        <v>0</v>
      </c>
    </row>
    <row r="724" spans="1:60" ht="51.75" customHeight="1" x14ac:dyDescent="0.25">
      <c r="A724" s="157"/>
      <c r="B724" s="16"/>
      <c r="C724" s="16"/>
      <c r="D724" s="16"/>
      <c r="E724" s="16"/>
      <c r="F724" s="16"/>
      <c r="G724" s="54"/>
      <c r="H724" s="17"/>
      <c r="I724" s="146"/>
      <c r="J724" s="18"/>
      <c r="K724" s="70" t="s">
        <v>1067</v>
      </c>
      <c r="L724" s="71">
        <v>2500000000</v>
      </c>
      <c r="M724" s="18"/>
      <c r="N724" s="18"/>
      <c r="O724" s="43">
        <f t="shared" si="130"/>
        <v>0</v>
      </c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  <c r="AA724" s="44"/>
      <c r="AB724" s="44"/>
      <c r="AC724" s="44"/>
      <c r="AD724" s="44"/>
      <c r="AE724" s="44"/>
      <c r="AF724" s="44"/>
      <c r="AG724" s="44"/>
      <c r="AH724" s="44"/>
      <c r="AI724" s="44"/>
      <c r="AJ724" s="44"/>
      <c r="AK724" s="44"/>
      <c r="AL724" s="44"/>
      <c r="AM724" s="44"/>
      <c r="AN724" s="44"/>
      <c r="AO724" s="44"/>
      <c r="AP724" s="44"/>
      <c r="AQ724" s="44"/>
      <c r="AR724" s="44"/>
      <c r="AS724" s="44"/>
      <c r="AT724" s="44"/>
      <c r="AU724" s="44"/>
      <c r="AV724" s="44"/>
      <c r="AW724" s="44"/>
      <c r="AX724" s="44"/>
      <c r="AY724" s="44"/>
      <c r="AZ724" s="44"/>
      <c r="BA724" s="44"/>
      <c r="BB724" s="41"/>
    </row>
    <row r="725" spans="1:60" ht="12.75" customHeight="1" x14ac:dyDescent="0.25">
      <c r="A725" s="157" t="s">
        <v>163</v>
      </c>
      <c r="B725" s="16" t="s">
        <v>34</v>
      </c>
      <c r="C725" s="164"/>
      <c r="D725" s="164"/>
      <c r="E725" s="164"/>
      <c r="F725" s="164"/>
      <c r="G725" s="176"/>
      <c r="H725" s="155"/>
      <c r="I725" s="18" t="s">
        <v>45</v>
      </c>
      <c r="J725" s="18"/>
      <c r="K725" s="67"/>
      <c r="L725" s="67"/>
      <c r="M725" s="18"/>
      <c r="N725" s="18"/>
      <c r="O725" s="43">
        <f t="shared" si="130"/>
        <v>8709417454.7299995</v>
      </c>
      <c r="P725" s="135">
        <f>+P726</f>
        <v>1100000000</v>
      </c>
      <c r="Q725" s="135">
        <f t="shared" ref="Q725:BB726" si="139">+Q726</f>
        <v>0</v>
      </c>
      <c r="R725" s="135">
        <f t="shared" si="139"/>
        <v>0</v>
      </c>
      <c r="S725" s="135">
        <f t="shared" si="139"/>
        <v>0</v>
      </c>
      <c r="T725" s="135">
        <f t="shared" si="139"/>
        <v>0</v>
      </c>
      <c r="U725" s="135">
        <f t="shared" si="139"/>
        <v>0</v>
      </c>
      <c r="V725" s="135">
        <f t="shared" si="139"/>
        <v>0</v>
      </c>
      <c r="W725" s="135">
        <f t="shared" si="139"/>
        <v>0</v>
      </c>
      <c r="X725" s="135">
        <f t="shared" si="139"/>
        <v>0</v>
      </c>
      <c r="Y725" s="135">
        <f t="shared" si="139"/>
        <v>0</v>
      </c>
      <c r="Z725" s="135">
        <f t="shared" si="139"/>
        <v>0</v>
      </c>
      <c r="AA725" s="135">
        <f t="shared" si="139"/>
        <v>0</v>
      </c>
      <c r="AB725" s="135">
        <f t="shared" si="139"/>
        <v>0</v>
      </c>
      <c r="AC725" s="135">
        <f t="shared" si="139"/>
        <v>0</v>
      </c>
      <c r="AD725" s="135">
        <f t="shared" si="139"/>
        <v>0</v>
      </c>
      <c r="AE725" s="135">
        <f t="shared" si="139"/>
        <v>0</v>
      </c>
      <c r="AF725" s="135">
        <f t="shared" si="139"/>
        <v>0</v>
      </c>
      <c r="AG725" s="135">
        <f t="shared" si="139"/>
        <v>0</v>
      </c>
      <c r="AH725" s="135">
        <f t="shared" si="139"/>
        <v>0</v>
      </c>
      <c r="AI725" s="135">
        <f t="shared" si="139"/>
        <v>0</v>
      </c>
      <c r="AJ725" s="135">
        <f t="shared" si="139"/>
        <v>388984404.68000007</v>
      </c>
      <c r="AK725" s="135">
        <f t="shared" si="139"/>
        <v>0</v>
      </c>
      <c r="AL725" s="135">
        <f t="shared" si="139"/>
        <v>0</v>
      </c>
      <c r="AM725" s="135">
        <f t="shared" si="139"/>
        <v>0</v>
      </c>
      <c r="AN725" s="135">
        <f t="shared" si="139"/>
        <v>0</v>
      </c>
      <c r="AO725" s="135">
        <f t="shared" si="139"/>
        <v>0</v>
      </c>
      <c r="AP725" s="135">
        <f t="shared" si="139"/>
        <v>0</v>
      </c>
      <c r="AQ725" s="135">
        <f t="shared" si="139"/>
        <v>0</v>
      </c>
      <c r="AR725" s="135">
        <f t="shared" si="139"/>
        <v>0</v>
      </c>
      <c r="AS725" s="135">
        <f t="shared" si="139"/>
        <v>0</v>
      </c>
      <c r="AT725" s="135">
        <f t="shared" si="139"/>
        <v>0</v>
      </c>
      <c r="AU725" s="135">
        <f t="shared" si="139"/>
        <v>7220433050.0500002</v>
      </c>
      <c r="AV725" s="135">
        <f t="shared" si="139"/>
        <v>0</v>
      </c>
      <c r="AW725" s="135">
        <f t="shared" si="139"/>
        <v>0</v>
      </c>
      <c r="AX725" s="135">
        <f t="shared" si="139"/>
        <v>0</v>
      </c>
      <c r="AY725" s="135">
        <f t="shared" si="139"/>
        <v>0</v>
      </c>
      <c r="AZ725" s="135">
        <f t="shared" si="139"/>
        <v>0</v>
      </c>
      <c r="BA725" s="135">
        <f t="shared" si="139"/>
        <v>0</v>
      </c>
      <c r="BB725" s="135">
        <f t="shared" si="139"/>
        <v>0</v>
      </c>
    </row>
    <row r="726" spans="1:60" ht="78.75" customHeight="1" x14ac:dyDescent="0.25">
      <c r="A726" s="157" t="s">
        <v>163</v>
      </c>
      <c r="B726" s="16" t="s">
        <v>34</v>
      </c>
      <c r="C726" s="16" t="s">
        <v>34</v>
      </c>
      <c r="D726" s="16"/>
      <c r="E726" s="16"/>
      <c r="F726" s="16"/>
      <c r="G726" s="173"/>
      <c r="H726" s="18"/>
      <c r="I726" s="18" t="s">
        <v>1142</v>
      </c>
      <c r="J726" s="18"/>
      <c r="K726" s="67"/>
      <c r="L726" s="67"/>
      <c r="M726" s="18"/>
      <c r="N726" s="18"/>
      <c r="O726" s="43">
        <f t="shared" si="130"/>
        <v>8709417454.7299995</v>
      </c>
      <c r="P726" s="43">
        <f>+P727</f>
        <v>1100000000</v>
      </c>
      <c r="Q726" s="43">
        <f t="shared" si="139"/>
        <v>0</v>
      </c>
      <c r="R726" s="43">
        <f t="shared" si="139"/>
        <v>0</v>
      </c>
      <c r="S726" s="43">
        <f t="shared" si="139"/>
        <v>0</v>
      </c>
      <c r="T726" s="43">
        <f t="shared" si="139"/>
        <v>0</v>
      </c>
      <c r="U726" s="43">
        <f t="shared" si="139"/>
        <v>0</v>
      </c>
      <c r="V726" s="43">
        <f t="shared" si="139"/>
        <v>0</v>
      </c>
      <c r="W726" s="43">
        <f t="shared" si="139"/>
        <v>0</v>
      </c>
      <c r="X726" s="43">
        <f t="shared" si="139"/>
        <v>0</v>
      </c>
      <c r="Y726" s="43">
        <f t="shared" si="139"/>
        <v>0</v>
      </c>
      <c r="Z726" s="43">
        <f t="shared" si="139"/>
        <v>0</v>
      </c>
      <c r="AA726" s="43">
        <f t="shared" si="139"/>
        <v>0</v>
      </c>
      <c r="AB726" s="43">
        <f t="shared" si="139"/>
        <v>0</v>
      </c>
      <c r="AC726" s="43">
        <f t="shared" si="139"/>
        <v>0</v>
      </c>
      <c r="AD726" s="43">
        <f t="shared" si="139"/>
        <v>0</v>
      </c>
      <c r="AE726" s="43">
        <f t="shared" si="139"/>
        <v>0</v>
      </c>
      <c r="AF726" s="43">
        <f t="shared" si="139"/>
        <v>0</v>
      </c>
      <c r="AG726" s="43">
        <f t="shared" si="139"/>
        <v>0</v>
      </c>
      <c r="AH726" s="43">
        <f t="shared" si="139"/>
        <v>0</v>
      </c>
      <c r="AI726" s="43">
        <f t="shared" si="139"/>
        <v>0</v>
      </c>
      <c r="AJ726" s="43">
        <f t="shared" si="139"/>
        <v>388984404.68000007</v>
      </c>
      <c r="AK726" s="43">
        <f t="shared" si="139"/>
        <v>0</v>
      </c>
      <c r="AL726" s="43">
        <f t="shared" si="139"/>
        <v>0</v>
      </c>
      <c r="AM726" s="43">
        <f t="shared" si="139"/>
        <v>0</v>
      </c>
      <c r="AN726" s="43">
        <f t="shared" si="139"/>
        <v>0</v>
      </c>
      <c r="AO726" s="43">
        <f t="shared" si="139"/>
        <v>0</v>
      </c>
      <c r="AP726" s="43">
        <f t="shared" si="139"/>
        <v>0</v>
      </c>
      <c r="AQ726" s="43">
        <f t="shared" si="139"/>
        <v>0</v>
      </c>
      <c r="AR726" s="43">
        <f t="shared" si="139"/>
        <v>0</v>
      </c>
      <c r="AS726" s="43">
        <f t="shared" si="139"/>
        <v>0</v>
      </c>
      <c r="AT726" s="43">
        <f t="shared" si="139"/>
        <v>0</v>
      </c>
      <c r="AU726" s="43">
        <f t="shared" si="139"/>
        <v>7220433050.0500002</v>
      </c>
      <c r="AV726" s="43">
        <f t="shared" si="139"/>
        <v>0</v>
      </c>
      <c r="AW726" s="43">
        <f t="shared" si="139"/>
        <v>0</v>
      </c>
      <c r="AX726" s="43">
        <f t="shared" si="139"/>
        <v>0</v>
      </c>
      <c r="AY726" s="43">
        <f t="shared" si="139"/>
        <v>0</v>
      </c>
      <c r="AZ726" s="43">
        <f t="shared" si="139"/>
        <v>0</v>
      </c>
      <c r="BA726" s="43">
        <f t="shared" si="139"/>
        <v>0</v>
      </c>
      <c r="BB726" s="43">
        <f t="shared" si="139"/>
        <v>0</v>
      </c>
    </row>
    <row r="727" spans="1:60" ht="12.75" customHeight="1" x14ac:dyDescent="0.25">
      <c r="A727" s="157" t="s">
        <v>163</v>
      </c>
      <c r="B727" s="16" t="s">
        <v>34</v>
      </c>
      <c r="C727" s="16" t="s">
        <v>34</v>
      </c>
      <c r="D727" s="16" t="s">
        <v>163</v>
      </c>
      <c r="E727" s="16"/>
      <c r="F727" s="16"/>
      <c r="G727" s="173"/>
      <c r="H727" s="18"/>
      <c r="I727" s="18" t="s">
        <v>221</v>
      </c>
      <c r="J727" s="18"/>
      <c r="K727" s="67"/>
      <c r="L727" s="67"/>
      <c r="M727" s="18"/>
      <c r="N727" s="18"/>
      <c r="O727" s="43">
        <f t="shared" si="130"/>
        <v>8709417454.7299995</v>
      </c>
      <c r="P727" s="43">
        <f t="shared" ref="P727:BB727" si="140">+P728+P735+P742+P745+P752</f>
        <v>1100000000</v>
      </c>
      <c r="Q727" s="43">
        <f t="shared" si="140"/>
        <v>0</v>
      </c>
      <c r="R727" s="43">
        <f t="shared" si="140"/>
        <v>0</v>
      </c>
      <c r="S727" s="43">
        <f t="shared" si="140"/>
        <v>0</v>
      </c>
      <c r="T727" s="43">
        <f t="shared" si="140"/>
        <v>0</v>
      </c>
      <c r="U727" s="43">
        <f t="shared" si="140"/>
        <v>0</v>
      </c>
      <c r="V727" s="43">
        <f t="shared" si="140"/>
        <v>0</v>
      </c>
      <c r="W727" s="43">
        <f t="shared" si="140"/>
        <v>0</v>
      </c>
      <c r="X727" s="43">
        <f t="shared" si="140"/>
        <v>0</v>
      </c>
      <c r="Y727" s="43">
        <f t="shared" si="140"/>
        <v>0</v>
      </c>
      <c r="Z727" s="43">
        <f t="shared" si="140"/>
        <v>0</v>
      </c>
      <c r="AA727" s="43">
        <f t="shared" si="140"/>
        <v>0</v>
      </c>
      <c r="AB727" s="43">
        <f t="shared" si="140"/>
        <v>0</v>
      </c>
      <c r="AC727" s="43">
        <f t="shared" si="140"/>
        <v>0</v>
      </c>
      <c r="AD727" s="43">
        <f t="shared" si="140"/>
        <v>0</v>
      </c>
      <c r="AE727" s="43">
        <f t="shared" si="140"/>
        <v>0</v>
      </c>
      <c r="AF727" s="43">
        <f t="shared" si="140"/>
        <v>0</v>
      </c>
      <c r="AG727" s="43">
        <f t="shared" si="140"/>
        <v>0</v>
      </c>
      <c r="AH727" s="43">
        <f t="shared" si="140"/>
        <v>0</v>
      </c>
      <c r="AI727" s="43">
        <f t="shared" si="140"/>
        <v>0</v>
      </c>
      <c r="AJ727" s="43">
        <f t="shared" si="140"/>
        <v>388984404.68000007</v>
      </c>
      <c r="AK727" s="43">
        <f t="shared" si="140"/>
        <v>0</v>
      </c>
      <c r="AL727" s="43">
        <f t="shared" si="140"/>
        <v>0</v>
      </c>
      <c r="AM727" s="43">
        <f t="shared" si="140"/>
        <v>0</v>
      </c>
      <c r="AN727" s="43">
        <f t="shared" si="140"/>
        <v>0</v>
      </c>
      <c r="AO727" s="43">
        <f t="shared" si="140"/>
        <v>0</v>
      </c>
      <c r="AP727" s="43">
        <f t="shared" si="140"/>
        <v>0</v>
      </c>
      <c r="AQ727" s="43">
        <f t="shared" si="140"/>
        <v>0</v>
      </c>
      <c r="AR727" s="43">
        <f t="shared" si="140"/>
        <v>0</v>
      </c>
      <c r="AS727" s="43">
        <f t="shared" si="140"/>
        <v>0</v>
      </c>
      <c r="AT727" s="43">
        <f t="shared" si="140"/>
        <v>0</v>
      </c>
      <c r="AU727" s="43">
        <f t="shared" si="140"/>
        <v>7220433050.0500002</v>
      </c>
      <c r="AV727" s="43">
        <f t="shared" si="140"/>
        <v>0</v>
      </c>
      <c r="AW727" s="43">
        <f t="shared" si="140"/>
        <v>0</v>
      </c>
      <c r="AX727" s="43">
        <f t="shared" si="140"/>
        <v>0</v>
      </c>
      <c r="AY727" s="43">
        <f t="shared" si="140"/>
        <v>0</v>
      </c>
      <c r="AZ727" s="43">
        <f t="shared" si="140"/>
        <v>0</v>
      </c>
      <c r="BA727" s="43">
        <f t="shared" si="140"/>
        <v>0</v>
      </c>
      <c r="BB727" s="43">
        <f t="shared" si="140"/>
        <v>0</v>
      </c>
      <c r="BC727" s="10"/>
      <c r="BD727" s="10"/>
      <c r="BE727" s="10"/>
    </row>
    <row r="728" spans="1:60" ht="13.5" customHeight="1" x14ac:dyDescent="0.25">
      <c r="A728" s="157" t="s">
        <v>163</v>
      </c>
      <c r="B728" s="16" t="s">
        <v>34</v>
      </c>
      <c r="C728" s="16" t="s">
        <v>34</v>
      </c>
      <c r="D728" s="16" t="s">
        <v>163</v>
      </c>
      <c r="E728" s="16" t="s">
        <v>420</v>
      </c>
      <c r="F728" s="16"/>
      <c r="G728" s="173"/>
      <c r="H728" s="18"/>
      <c r="I728" s="18" t="s">
        <v>428</v>
      </c>
      <c r="J728" s="18"/>
      <c r="K728" s="67"/>
      <c r="L728" s="67"/>
      <c r="M728" s="18"/>
      <c r="N728" s="18"/>
      <c r="O728" s="43">
        <f t="shared" si="130"/>
        <v>7220433050.0500002</v>
      </c>
      <c r="P728" s="43">
        <f>+P729+P733</f>
        <v>0</v>
      </c>
      <c r="Q728" s="43">
        <f t="shared" ref="Q728:BB728" si="141">+Q729+Q733</f>
        <v>0</v>
      </c>
      <c r="R728" s="43">
        <f t="shared" si="141"/>
        <v>0</v>
      </c>
      <c r="S728" s="43">
        <f t="shared" si="141"/>
        <v>0</v>
      </c>
      <c r="T728" s="43">
        <f t="shared" si="141"/>
        <v>0</v>
      </c>
      <c r="U728" s="43">
        <f t="shared" si="141"/>
        <v>0</v>
      </c>
      <c r="V728" s="43">
        <f t="shared" si="141"/>
        <v>0</v>
      </c>
      <c r="W728" s="43">
        <f t="shared" si="141"/>
        <v>0</v>
      </c>
      <c r="X728" s="43">
        <f t="shared" si="141"/>
        <v>0</v>
      </c>
      <c r="Y728" s="43">
        <f t="shared" si="141"/>
        <v>0</v>
      </c>
      <c r="Z728" s="43">
        <f t="shared" si="141"/>
        <v>0</v>
      </c>
      <c r="AA728" s="43">
        <f t="shared" si="141"/>
        <v>0</v>
      </c>
      <c r="AB728" s="43">
        <f t="shared" si="141"/>
        <v>0</v>
      </c>
      <c r="AC728" s="43">
        <f t="shared" si="141"/>
        <v>0</v>
      </c>
      <c r="AD728" s="43">
        <f t="shared" si="141"/>
        <v>0</v>
      </c>
      <c r="AE728" s="43">
        <f t="shared" si="141"/>
        <v>0</v>
      </c>
      <c r="AF728" s="43">
        <f t="shared" si="141"/>
        <v>0</v>
      </c>
      <c r="AG728" s="43">
        <f t="shared" si="141"/>
        <v>0</v>
      </c>
      <c r="AH728" s="43">
        <f t="shared" si="141"/>
        <v>0</v>
      </c>
      <c r="AI728" s="43">
        <f t="shared" si="141"/>
        <v>0</v>
      </c>
      <c r="AJ728" s="43">
        <f t="shared" si="141"/>
        <v>0</v>
      </c>
      <c r="AK728" s="43">
        <f t="shared" si="141"/>
        <v>0</v>
      </c>
      <c r="AL728" s="43">
        <f t="shared" si="141"/>
        <v>0</v>
      </c>
      <c r="AM728" s="43">
        <f t="shared" si="141"/>
        <v>0</v>
      </c>
      <c r="AN728" s="43">
        <f t="shared" si="141"/>
        <v>0</v>
      </c>
      <c r="AO728" s="43">
        <f t="shared" si="141"/>
        <v>0</v>
      </c>
      <c r="AP728" s="43">
        <f t="shared" si="141"/>
        <v>0</v>
      </c>
      <c r="AQ728" s="43">
        <f t="shared" si="141"/>
        <v>0</v>
      </c>
      <c r="AR728" s="43">
        <f t="shared" si="141"/>
        <v>0</v>
      </c>
      <c r="AS728" s="43">
        <f t="shared" si="141"/>
        <v>0</v>
      </c>
      <c r="AT728" s="43">
        <f t="shared" si="141"/>
        <v>0</v>
      </c>
      <c r="AU728" s="43">
        <f t="shared" si="141"/>
        <v>7220433050.0500002</v>
      </c>
      <c r="AV728" s="43">
        <f t="shared" si="141"/>
        <v>0</v>
      </c>
      <c r="AW728" s="43">
        <f t="shared" si="141"/>
        <v>0</v>
      </c>
      <c r="AX728" s="43">
        <f t="shared" si="141"/>
        <v>0</v>
      </c>
      <c r="AY728" s="43">
        <f t="shared" si="141"/>
        <v>0</v>
      </c>
      <c r="AZ728" s="43">
        <f t="shared" si="141"/>
        <v>0</v>
      </c>
      <c r="BA728" s="43">
        <f t="shared" si="141"/>
        <v>0</v>
      </c>
      <c r="BB728" s="43">
        <f t="shared" si="141"/>
        <v>0</v>
      </c>
      <c r="BC728" s="10"/>
      <c r="BD728" s="10"/>
      <c r="BE728" s="10"/>
    </row>
    <row r="729" spans="1:60" ht="33.75" customHeight="1" x14ac:dyDescent="0.25">
      <c r="A729" s="157" t="s">
        <v>163</v>
      </c>
      <c r="B729" s="16" t="s">
        <v>34</v>
      </c>
      <c r="C729" s="16" t="s">
        <v>34</v>
      </c>
      <c r="D729" s="16" t="s">
        <v>163</v>
      </c>
      <c r="E729" s="16" t="s">
        <v>431</v>
      </c>
      <c r="F729" s="294" t="s">
        <v>1198</v>
      </c>
      <c r="G729" s="54" t="s">
        <v>429</v>
      </c>
      <c r="H729" s="17" t="s">
        <v>430</v>
      </c>
      <c r="I729" s="146" t="s">
        <v>850</v>
      </c>
      <c r="J729" s="18" t="s">
        <v>554</v>
      </c>
      <c r="K729" s="67"/>
      <c r="L729" s="67"/>
      <c r="M729" s="18" t="s">
        <v>907</v>
      </c>
      <c r="N729" s="59">
        <v>6720433050.0500002</v>
      </c>
      <c r="O729" s="43">
        <f t="shared" si="130"/>
        <v>6720433050.0500002</v>
      </c>
      <c r="P729" s="44">
        <v>0</v>
      </c>
      <c r="Q729" s="44">
        <v>0</v>
      </c>
      <c r="R729" s="44"/>
      <c r="S729" s="44">
        <v>0</v>
      </c>
      <c r="T729" s="44">
        <v>0</v>
      </c>
      <c r="U729" s="44">
        <v>0</v>
      </c>
      <c r="V729" s="44">
        <v>0</v>
      </c>
      <c r="W729" s="44">
        <v>0</v>
      </c>
      <c r="X729" s="44">
        <v>0</v>
      </c>
      <c r="Y729" s="44"/>
      <c r="Z729" s="44">
        <v>0</v>
      </c>
      <c r="AA729" s="44"/>
      <c r="AB729" s="44">
        <v>0</v>
      </c>
      <c r="AC729" s="44">
        <v>0</v>
      </c>
      <c r="AD729" s="44">
        <v>0</v>
      </c>
      <c r="AE729" s="44"/>
      <c r="AF729" s="44">
        <v>0</v>
      </c>
      <c r="AG729" s="44">
        <v>0</v>
      </c>
      <c r="AH729" s="44">
        <v>0</v>
      </c>
      <c r="AI729" s="44">
        <v>0</v>
      </c>
      <c r="AJ729" s="44">
        <v>0</v>
      </c>
      <c r="AK729" s="44">
        <v>0</v>
      </c>
      <c r="AL729" s="44">
        <v>0</v>
      </c>
      <c r="AM729" s="44">
        <v>0</v>
      </c>
      <c r="AN729" s="44">
        <v>0</v>
      </c>
      <c r="AO729" s="44">
        <v>0</v>
      </c>
      <c r="AP729" s="44">
        <v>0</v>
      </c>
      <c r="AQ729" s="44">
        <v>0</v>
      </c>
      <c r="AR729" s="44">
        <v>0</v>
      </c>
      <c r="AS729" s="44">
        <v>0</v>
      </c>
      <c r="AT729" s="44">
        <v>0</v>
      </c>
      <c r="AU729" s="44">
        <v>6720433050.0500002</v>
      </c>
      <c r="AV729" s="44"/>
      <c r="AW729" s="44"/>
      <c r="AX729" s="44">
        <v>0</v>
      </c>
      <c r="AY729" s="44"/>
      <c r="AZ729" s="44">
        <v>0</v>
      </c>
      <c r="BA729" s="44"/>
      <c r="BB729" s="44"/>
      <c r="BC729" s="10"/>
      <c r="BD729" s="10"/>
      <c r="BE729" s="10"/>
      <c r="BH729" s="129">
        <f>+N729-O729</f>
        <v>0</v>
      </c>
    </row>
    <row r="730" spans="1:60" ht="51" customHeight="1" x14ac:dyDescent="0.25">
      <c r="A730" s="157"/>
      <c r="B730" s="16"/>
      <c r="C730" s="16"/>
      <c r="D730" s="16"/>
      <c r="E730" s="16"/>
      <c r="F730" s="16"/>
      <c r="G730" s="54"/>
      <c r="H730" s="17"/>
      <c r="I730" s="146"/>
      <c r="J730" s="18"/>
      <c r="K730" s="70" t="s">
        <v>1053</v>
      </c>
      <c r="L730" s="72">
        <v>5212992833.2200003</v>
      </c>
      <c r="M730" s="18"/>
      <c r="N730" s="59"/>
      <c r="O730" s="43">
        <f t="shared" si="130"/>
        <v>0</v>
      </c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  <c r="AA730" s="44"/>
      <c r="AB730" s="44"/>
      <c r="AC730" s="44"/>
      <c r="AD730" s="44"/>
      <c r="AE730" s="44"/>
      <c r="AF730" s="44"/>
      <c r="AG730" s="44"/>
      <c r="AH730" s="44"/>
      <c r="AI730" s="44"/>
      <c r="AJ730" s="44"/>
      <c r="AK730" s="44"/>
      <c r="AL730" s="44"/>
      <c r="AM730" s="44"/>
      <c r="AN730" s="44"/>
      <c r="AO730" s="44"/>
      <c r="AP730" s="44"/>
      <c r="AQ730" s="44"/>
      <c r="AR730" s="44"/>
      <c r="AS730" s="44"/>
      <c r="AT730" s="44"/>
      <c r="AU730" s="44"/>
      <c r="AV730" s="44"/>
      <c r="AW730" s="44"/>
      <c r="AX730" s="44"/>
      <c r="AY730" s="44"/>
      <c r="AZ730" s="44"/>
      <c r="BA730" s="44"/>
      <c r="BB730" s="44"/>
      <c r="BC730" s="10"/>
      <c r="BD730" s="10"/>
      <c r="BE730" s="10"/>
    </row>
    <row r="731" spans="1:60" ht="63.75" customHeight="1" x14ac:dyDescent="0.25">
      <c r="A731" s="157"/>
      <c r="B731" s="16"/>
      <c r="C731" s="16"/>
      <c r="D731" s="16"/>
      <c r="E731" s="16"/>
      <c r="F731" s="16"/>
      <c r="G731" s="54"/>
      <c r="H731" s="17"/>
      <c r="I731" s="146"/>
      <c r="J731" s="18"/>
      <c r="K731" s="101" t="s">
        <v>1054</v>
      </c>
      <c r="L731" s="72">
        <v>268318016.97</v>
      </c>
      <c r="M731" s="18"/>
      <c r="N731" s="59"/>
      <c r="O731" s="43">
        <f t="shared" si="130"/>
        <v>0</v>
      </c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  <c r="AA731" s="44"/>
      <c r="AB731" s="44"/>
      <c r="AC731" s="44"/>
      <c r="AD731" s="44"/>
      <c r="AE731" s="44"/>
      <c r="AF731" s="44"/>
      <c r="AG731" s="44"/>
      <c r="AH731" s="44"/>
      <c r="AI731" s="44"/>
      <c r="AJ731" s="44"/>
      <c r="AK731" s="44"/>
      <c r="AL731" s="44"/>
      <c r="AM731" s="44"/>
      <c r="AN731" s="44"/>
      <c r="AO731" s="44"/>
      <c r="AP731" s="44"/>
      <c r="AQ731" s="44"/>
      <c r="AR731" s="44"/>
      <c r="AS731" s="44"/>
      <c r="AT731" s="44"/>
      <c r="AU731" s="44"/>
      <c r="AV731" s="44"/>
      <c r="AW731" s="44"/>
      <c r="AX731" s="44"/>
      <c r="AY731" s="44"/>
      <c r="AZ731" s="44"/>
      <c r="BA731" s="44"/>
      <c r="BB731" s="44"/>
      <c r="BC731" s="10"/>
      <c r="BD731" s="10"/>
      <c r="BE731" s="10"/>
    </row>
    <row r="732" spans="1:60" ht="77.25" customHeight="1" x14ac:dyDescent="0.25">
      <c r="A732" s="157"/>
      <c r="B732" s="16"/>
      <c r="C732" s="16"/>
      <c r="D732" s="16"/>
      <c r="E732" s="16"/>
      <c r="F732" s="16"/>
      <c r="G732" s="54"/>
      <c r="H732" s="17"/>
      <c r="I732" s="146"/>
      <c r="J732" s="18"/>
      <c r="K732" s="70" t="s">
        <v>961</v>
      </c>
      <c r="L732" s="71">
        <v>1239122199.8599999</v>
      </c>
      <c r="M732" s="18"/>
      <c r="N732" s="18"/>
      <c r="O732" s="43">
        <f t="shared" si="130"/>
        <v>0</v>
      </c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  <c r="AI732" s="44"/>
      <c r="AJ732" s="44"/>
      <c r="AK732" s="44"/>
      <c r="AL732" s="44"/>
      <c r="AM732" s="44"/>
      <c r="AN732" s="44"/>
      <c r="AO732" s="44"/>
      <c r="AP732" s="44"/>
      <c r="AQ732" s="44"/>
      <c r="AR732" s="44"/>
      <c r="AS732" s="44"/>
      <c r="AT732" s="44"/>
      <c r="AU732" s="44"/>
      <c r="AV732" s="44"/>
      <c r="AW732" s="44"/>
      <c r="AX732" s="44"/>
      <c r="AY732" s="44"/>
      <c r="AZ732" s="44"/>
      <c r="BA732" s="44"/>
      <c r="BB732" s="44"/>
      <c r="BC732" s="10"/>
      <c r="BD732" s="10"/>
      <c r="BE732" s="10"/>
    </row>
    <row r="733" spans="1:60" ht="45" customHeight="1" x14ac:dyDescent="0.25">
      <c r="A733" s="157" t="s">
        <v>163</v>
      </c>
      <c r="B733" s="16" t="s">
        <v>34</v>
      </c>
      <c r="C733" s="16" t="s">
        <v>34</v>
      </c>
      <c r="D733" s="16" t="s">
        <v>163</v>
      </c>
      <c r="E733" s="16" t="s">
        <v>431</v>
      </c>
      <c r="F733" s="294" t="s">
        <v>1345</v>
      </c>
      <c r="G733" s="54" t="s">
        <v>429</v>
      </c>
      <c r="H733" s="17" t="s">
        <v>430</v>
      </c>
      <c r="I733" s="146" t="s">
        <v>1073</v>
      </c>
      <c r="J733" s="18" t="s">
        <v>554</v>
      </c>
      <c r="K733" s="67"/>
      <c r="L733" s="67"/>
      <c r="M733" s="18" t="s">
        <v>907</v>
      </c>
      <c r="N733" s="59">
        <v>500000000</v>
      </c>
      <c r="O733" s="43">
        <f t="shared" si="130"/>
        <v>500000000</v>
      </c>
      <c r="P733" s="44">
        <v>0</v>
      </c>
      <c r="Q733" s="44">
        <v>0</v>
      </c>
      <c r="R733" s="44"/>
      <c r="S733" s="44">
        <v>0</v>
      </c>
      <c r="T733" s="44">
        <v>0</v>
      </c>
      <c r="U733" s="44">
        <v>0</v>
      </c>
      <c r="V733" s="44">
        <v>0</v>
      </c>
      <c r="W733" s="44">
        <v>0</v>
      </c>
      <c r="X733" s="44">
        <v>0</v>
      </c>
      <c r="Y733" s="44"/>
      <c r="Z733" s="44">
        <v>0</v>
      </c>
      <c r="AA733" s="44"/>
      <c r="AB733" s="44">
        <v>0</v>
      </c>
      <c r="AC733" s="44">
        <v>0</v>
      </c>
      <c r="AD733" s="44">
        <v>0</v>
      </c>
      <c r="AE733" s="44"/>
      <c r="AF733" s="44">
        <v>0</v>
      </c>
      <c r="AG733" s="44">
        <v>0</v>
      </c>
      <c r="AH733" s="44">
        <v>0</v>
      </c>
      <c r="AI733" s="44">
        <v>0</v>
      </c>
      <c r="AJ733" s="44">
        <v>0</v>
      </c>
      <c r="AK733" s="44">
        <v>0</v>
      </c>
      <c r="AL733" s="44">
        <v>0</v>
      </c>
      <c r="AM733" s="44">
        <v>0</v>
      </c>
      <c r="AN733" s="44">
        <v>0</v>
      </c>
      <c r="AO733" s="44">
        <v>0</v>
      </c>
      <c r="AP733" s="44">
        <v>0</v>
      </c>
      <c r="AQ733" s="44">
        <v>0</v>
      </c>
      <c r="AR733" s="44">
        <v>0</v>
      </c>
      <c r="AS733" s="44">
        <v>0</v>
      </c>
      <c r="AT733" s="44">
        <v>0</v>
      </c>
      <c r="AU733" s="44">
        <v>500000000</v>
      </c>
      <c r="AV733" s="44"/>
      <c r="AW733" s="44"/>
      <c r="AX733" s="44">
        <v>0</v>
      </c>
      <c r="AY733" s="44"/>
      <c r="AZ733" s="44">
        <v>0</v>
      </c>
      <c r="BA733" s="44"/>
      <c r="BB733" s="44"/>
      <c r="BC733" s="10"/>
      <c r="BD733" s="10"/>
      <c r="BE733" s="10"/>
      <c r="BH733" s="129">
        <f>+N733-O733</f>
        <v>0</v>
      </c>
    </row>
    <row r="734" spans="1:60" ht="51" customHeight="1" x14ac:dyDescent="0.25">
      <c r="A734" s="157"/>
      <c r="B734" s="16"/>
      <c r="C734" s="16"/>
      <c r="D734" s="16"/>
      <c r="E734" s="16"/>
      <c r="F734" s="16"/>
      <c r="G734" s="54"/>
      <c r="H734" s="17"/>
      <c r="I734" s="146"/>
      <c r="J734" s="18"/>
      <c r="K734" s="70" t="s">
        <v>1053</v>
      </c>
      <c r="L734" s="72">
        <v>500000000</v>
      </c>
      <c r="M734" s="18"/>
      <c r="N734" s="59"/>
      <c r="O734" s="43">
        <f t="shared" si="130"/>
        <v>0</v>
      </c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  <c r="AA734" s="44"/>
      <c r="AB734" s="44"/>
      <c r="AC734" s="44"/>
      <c r="AD734" s="44"/>
      <c r="AE734" s="44"/>
      <c r="AF734" s="44"/>
      <c r="AG734" s="44"/>
      <c r="AH734" s="44"/>
      <c r="AI734" s="44"/>
      <c r="AJ734" s="44"/>
      <c r="AK734" s="44"/>
      <c r="AL734" s="44"/>
      <c r="AM734" s="44"/>
      <c r="AN734" s="44"/>
      <c r="AO734" s="44"/>
      <c r="AP734" s="44"/>
      <c r="AQ734" s="44"/>
      <c r="AR734" s="44"/>
      <c r="AS734" s="44"/>
      <c r="AT734" s="44"/>
      <c r="AU734" s="44"/>
      <c r="AV734" s="44"/>
      <c r="AW734" s="44"/>
      <c r="AX734" s="44"/>
      <c r="AY734" s="44"/>
      <c r="AZ734" s="44"/>
      <c r="BA734" s="44"/>
      <c r="BB734" s="44"/>
      <c r="BC734" s="10"/>
      <c r="BD734" s="10"/>
      <c r="BE734" s="10"/>
    </row>
    <row r="735" spans="1:60" ht="13.5" customHeight="1" x14ac:dyDescent="0.25">
      <c r="A735" s="157" t="s">
        <v>163</v>
      </c>
      <c r="B735" s="16" t="s">
        <v>34</v>
      </c>
      <c r="C735" s="16" t="s">
        <v>34</v>
      </c>
      <c r="D735" s="16" t="s">
        <v>163</v>
      </c>
      <c r="E735" s="16" t="s">
        <v>431</v>
      </c>
      <c r="F735" s="16"/>
      <c r="G735" s="173"/>
      <c r="H735" s="18"/>
      <c r="I735" s="18" t="s">
        <v>432</v>
      </c>
      <c r="J735" s="18"/>
      <c r="K735" s="67"/>
      <c r="L735" s="67"/>
      <c r="M735" s="18"/>
      <c r="N735" s="18"/>
      <c r="O735" s="43">
        <f t="shared" si="130"/>
        <v>388984404.68000007</v>
      </c>
      <c r="P735" s="43">
        <f>+P736</f>
        <v>0</v>
      </c>
      <c r="Q735" s="43">
        <f t="shared" ref="Q735:BB735" si="142">+Q736</f>
        <v>0</v>
      </c>
      <c r="R735" s="43">
        <f t="shared" si="142"/>
        <v>0</v>
      </c>
      <c r="S735" s="43">
        <f t="shared" si="142"/>
        <v>0</v>
      </c>
      <c r="T735" s="43">
        <f t="shared" si="142"/>
        <v>0</v>
      </c>
      <c r="U735" s="43">
        <f t="shared" si="142"/>
        <v>0</v>
      </c>
      <c r="V735" s="43">
        <f t="shared" si="142"/>
        <v>0</v>
      </c>
      <c r="W735" s="43">
        <f t="shared" si="142"/>
        <v>0</v>
      </c>
      <c r="X735" s="43">
        <f t="shared" si="142"/>
        <v>0</v>
      </c>
      <c r="Y735" s="43">
        <f t="shared" si="142"/>
        <v>0</v>
      </c>
      <c r="Z735" s="43">
        <f t="shared" si="142"/>
        <v>0</v>
      </c>
      <c r="AA735" s="43">
        <f t="shared" si="142"/>
        <v>0</v>
      </c>
      <c r="AB735" s="43">
        <f t="shared" si="142"/>
        <v>0</v>
      </c>
      <c r="AC735" s="43">
        <f t="shared" si="142"/>
        <v>0</v>
      </c>
      <c r="AD735" s="43">
        <f t="shared" si="142"/>
        <v>0</v>
      </c>
      <c r="AE735" s="43">
        <f t="shared" si="142"/>
        <v>0</v>
      </c>
      <c r="AF735" s="43">
        <f t="shared" si="142"/>
        <v>0</v>
      </c>
      <c r="AG735" s="43">
        <f t="shared" si="142"/>
        <v>0</v>
      </c>
      <c r="AH735" s="43">
        <f t="shared" si="142"/>
        <v>0</v>
      </c>
      <c r="AI735" s="43">
        <f t="shared" si="142"/>
        <v>0</v>
      </c>
      <c r="AJ735" s="43">
        <f t="shared" si="142"/>
        <v>388984404.68000007</v>
      </c>
      <c r="AK735" s="43">
        <f t="shared" si="142"/>
        <v>0</v>
      </c>
      <c r="AL735" s="43">
        <f t="shared" si="142"/>
        <v>0</v>
      </c>
      <c r="AM735" s="43">
        <f t="shared" si="142"/>
        <v>0</v>
      </c>
      <c r="AN735" s="43">
        <f t="shared" si="142"/>
        <v>0</v>
      </c>
      <c r="AO735" s="43">
        <f t="shared" si="142"/>
        <v>0</v>
      </c>
      <c r="AP735" s="43">
        <f t="shared" si="142"/>
        <v>0</v>
      </c>
      <c r="AQ735" s="43">
        <f t="shared" si="142"/>
        <v>0</v>
      </c>
      <c r="AR735" s="43">
        <f t="shared" si="142"/>
        <v>0</v>
      </c>
      <c r="AS735" s="43">
        <f t="shared" si="142"/>
        <v>0</v>
      </c>
      <c r="AT735" s="43">
        <f t="shared" si="142"/>
        <v>0</v>
      </c>
      <c r="AU735" s="43">
        <f t="shared" si="142"/>
        <v>0</v>
      </c>
      <c r="AV735" s="43">
        <f t="shared" si="142"/>
        <v>0</v>
      </c>
      <c r="AW735" s="43">
        <f t="shared" si="142"/>
        <v>0</v>
      </c>
      <c r="AX735" s="43">
        <f t="shared" si="142"/>
        <v>0</v>
      </c>
      <c r="AY735" s="43">
        <f t="shared" si="142"/>
        <v>0</v>
      </c>
      <c r="AZ735" s="43">
        <f t="shared" si="142"/>
        <v>0</v>
      </c>
      <c r="BA735" s="43">
        <f t="shared" si="142"/>
        <v>0</v>
      </c>
      <c r="BB735" s="43">
        <f t="shared" si="142"/>
        <v>0</v>
      </c>
    </row>
    <row r="736" spans="1:60" ht="45" customHeight="1" x14ac:dyDescent="0.25">
      <c r="A736" s="157" t="s">
        <v>163</v>
      </c>
      <c r="B736" s="16" t="s">
        <v>34</v>
      </c>
      <c r="C736" s="16" t="s">
        <v>34</v>
      </c>
      <c r="D736" s="16" t="s">
        <v>163</v>
      </c>
      <c r="E736" s="16" t="s">
        <v>431</v>
      </c>
      <c r="F736" s="294" t="s">
        <v>1200</v>
      </c>
      <c r="G736" s="54" t="s">
        <v>433</v>
      </c>
      <c r="H736" s="17" t="s">
        <v>434</v>
      </c>
      <c r="I736" s="146" t="s">
        <v>851</v>
      </c>
      <c r="J736" s="18" t="s">
        <v>554</v>
      </c>
      <c r="K736" s="67"/>
      <c r="L736" s="67"/>
      <c r="M736" s="18" t="s">
        <v>907</v>
      </c>
      <c r="N736" s="59">
        <v>388984404.68000007</v>
      </c>
      <c r="O736" s="43">
        <f t="shared" si="130"/>
        <v>388984404.68000007</v>
      </c>
      <c r="P736" s="44">
        <v>0</v>
      </c>
      <c r="Q736" s="44">
        <v>0</v>
      </c>
      <c r="R736" s="44"/>
      <c r="S736" s="44">
        <v>0</v>
      </c>
      <c r="T736" s="44">
        <v>0</v>
      </c>
      <c r="U736" s="44">
        <v>0</v>
      </c>
      <c r="V736" s="44">
        <v>0</v>
      </c>
      <c r="W736" s="44">
        <v>0</v>
      </c>
      <c r="X736" s="44">
        <v>0</v>
      </c>
      <c r="Y736" s="44"/>
      <c r="Z736" s="44">
        <v>0</v>
      </c>
      <c r="AA736" s="44"/>
      <c r="AB736" s="44">
        <v>0</v>
      </c>
      <c r="AC736" s="44">
        <v>0</v>
      </c>
      <c r="AD736" s="44">
        <v>0</v>
      </c>
      <c r="AE736" s="44"/>
      <c r="AF736" s="44">
        <v>0</v>
      </c>
      <c r="AG736" s="44">
        <v>0</v>
      </c>
      <c r="AH736" s="44">
        <v>0</v>
      </c>
      <c r="AI736" s="44">
        <v>0</v>
      </c>
      <c r="AJ736" s="44">
        <v>388984404.68000007</v>
      </c>
      <c r="AK736" s="44">
        <v>0</v>
      </c>
      <c r="AL736" s="44">
        <v>0</v>
      </c>
      <c r="AM736" s="44">
        <v>0</v>
      </c>
      <c r="AN736" s="44">
        <v>0</v>
      </c>
      <c r="AO736" s="44">
        <v>0</v>
      </c>
      <c r="AP736" s="44">
        <v>0</v>
      </c>
      <c r="AQ736" s="44">
        <v>0</v>
      </c>
      <c r="AR736" s="44">
        <v>0</v>
      </c>
      <c r="AS736" s="44">
        <v>0</v>
      </c>
      <c r="AT736" s="44">
        <v>0</v>
      </c>
      <c r="AU736" s="44">
        <v>0</v>
      </c>
      <c r="AV736" s="44"/>
      <c r="AW736" s="44"/>
      <c r="AX736" s="44">
        <v>0</v>
      </c>
      <c r="AY736" s="44"/>
      <c r="AZ736" s="44">
        <v>0</v>
      </c>
      <c r="BA736" s="44"/>
      <c r="BB736" s="44"/>
      <c r="BC736" s="10"/>
      <c r="BD736" s="10"/>
      <c r="BE736" s="10"/>
      <c r="BH736" s="129">
        <f>+N736-O736</f>
        <v>0</v>
      </c>
    </row>
    <row r="737" spans="1:60" ht="51.75" customHeight="1" x14ac:dyDescent="0.25">
      <c r="A737" s="157"/>
      <c r="B737" s="16"/>
      <c r="C737" s="16"/>
      <c r="D737" s="16"/>
      <c r="E737" s="16"/>
      <c r="F737" s="16"/>
      <c r="G737" s="54"/>
      <c r="H737" s="17"/>
      <c r="I737" s="146"/>
      <c r="J737" s="18"/>
      <c r="K737" s="70" t="s">
        <v>1018</v>
      </c>
      <c r="L737" s="72">
        <v>252498915.61000001</v>
      </c>
      <c r="M737" s="18"/>
      <c r="N737" s="59"/>
      <c r="O737" s="43">
        <f t="shared" si="130"/>
        <v>0</v>
      </c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  <c r="AA737" s="44"/>
      <c r="AB737" s="44"/>
      <c r="AC737" s="44"/>
      <c r="AD737" s="44"/>
      <c r="AE737" s="44"/>
      <c r="AF737" s="44"/>
      <c r="AG737" s="44"/>
      <c r="AH737" s="44"/>
      <c r="AI737" s="44"/>
      <c r="AJ737" s="44"/>
      <c r="AK737" s="44"/>
      <c r="AL737" s="44"/>
      <c r="AM737" s="44"/>
      <c r="AN737" s="44"/>
      <c r="AO737" s="44"/>
      <c r="AP737" s="44"/>
      <c r="AQ737" s="44"/>
      <c r="AR737" s="44"/>
      <c r="AS737" s="44"/>
      <c r="AT737" s="44"/>
      <c r="AU737" s="44"/>
      <c r="AV737" s="44"/>
      <c r="AW737" s="44"/>
      <c r="AX737" s="44"/>
      <c r="AY737" s="44"/>
      <c r="AZ737" s="44"/>
      <c r="BA737" s="44"/>
      <c r="BB737" s="44"/>
      <c r="BC737" s="10"/>
      <c r="BD737" s="10"/>
      <c r="BE737" s="10"/>
    </row>
    <row r="738" spans="1:60" ht="51.75" customHeight="1" x14ac:dyDescent="0.25">
      <c r="A738" s="157"/>
      <c r="B738" s="16"/>
      <c r="C738" s="16"/>
      <c r="D738" s="16"/>
      <c r="E738" s="16"/>
      <c r="F738" s="16"/>
      <c r="G738" s="54"/>
      <c r="H738" s="17"/>
      <c r="I738" s="146"/>
      <c r="J738" s="18"/>
      <c r="K738" s="70" t="s">
        <v>1019</v>
      </c>
      <c r="L738" s="72">
        <v>75106311.430000007</v>
      </c>
      <c r="M738" s="18"/>
      <c r="N738" s="59"/>
      <c r="O738" s="43">
        <f t="shared" si="130"/>
        <v>0</v>
      </c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4"/>
      <c r="AM738" s="44"/>
      <c r="AN738" s="44"/>
      <c r="AO738" s="44"/>
      <c r="AP738" s="44"/>
      <c r="AQ738" s="44"/>
      <c r="AR738" s="44"/>
      <c r="AS738" s="44"/>
      <c r="AT738" s="44"/>
      <c r="AU738" s="44"/>
      <c r="AV738" s="44"/>
      <c r="AW738" s="44"/>
      <c r="AX738" s="44"/>
      <c r="AY738" s="44"/>
      <c r="AZ738" s="44"/>
      <c r="BA738" s="44"/>
      <c r="BB738" s="44"/>
      <c r="BC738" s="10"/>
      <c r="BD738" s="10"/>
      <c r="BE738" s="10"/>
    </row>
    <row r="739" spans="1:60" ht="64.5" customHeight="1" x14ac:dyDescent="0.25">
      <c r="A739" s="157"/>
      <c r="B739" s="16"/>
      <c r="C739" s="16"/>
      <c r="D739" s="16"/>
      <c r="E739" s="16"/>
      <c r="F739" s="16"/>
      <c r="G739" s="54"/>
      <c r="H739" s="17"/>
      <c r="I739" s="146"/>
      <c r="J739" s="18"/>
      <c r="K739" s="70" t="s">
        <v>1020</v>
      </c>
      <c r="L739" s="72">
        <v>11072265.050000001</v>
      </c>
      <c r="M739" s="18"/>
      <c r="N739" s="59"/>
      <c r="O739" s="43">
        <f t="shared" si="130"/>
        <v>0</v>
      </c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44"/>
      <c r="AC739" s="44"/>
      <c r="AD739" s="44"/>
      <c r="AE739" s="44"/>
      <c r="AF739" s="44"/>
      <c r="AG739" s="44"/>
      <c r="AH739" s="44"/>
      <c r="AI739" s="44"/>
      <c r="AJ739" s="44"/>
      <c r="AK739" s="44"/>
      <c r="AL739" s="44"/>
      <c r="AM739" s="44"/>
      <c r="AN739" s="44"/>
      <c r="AO739" s="44"/>
      <c r="AP739" s="44"/>
      <c r="AQ739" s="44"/>
      <c r="AR739" s="44"/>
      <c r="AS739" s="44"/>
      <c r="AT739" s="44"/>
      <c r="AU739" s="44"/>
      <c r="AV739" s="44"/>
      <c r="AW739" s="44"/>
      <c r="AX739" s="44"/>
      <c r="AY739" s="44"/>
      <c r="AZ739" s="44"/>
      <c r="BA739" s="44"/>
      <c r="BB739" s="44"/>
      <c r="BC739" s="10"/>
      <c r="BD739" s="10"/>
      <c r="BE739" s="10"/>
    </row>
    <row r="740" spans="1:60" ht="77.25" customHeight="1" x14ac:dyDescent="0.25">
      <c r="A740" s="157"/>
      <c r="B740" s="16"/>
      <c r="C740" s="16"/>
      <c r="D740" s="16"/>
      <c r="E740" s="16"/>
      <c r="F740" s="16"/>
      <c r="G740" s="54"/>
      <c r="H740" s="17"/>
      <c r="I740" s="146"/>
      <c r="J740" s="18"/>
      <c r="K740" s="70" t="s">
        <v>1021</v>
      </c>
      <c r="L740" s="72">
        <v>850.5</v>
      </c>
      <c r="M740" s="18"/>
      <c r="N740" s="59"/>
      <c r="O740" s="43">
        <f t="shared" si="130"/>
        <v>0</v>
      </c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44"/>
      <c r="AC740" s="44"/>
      <c r="AD740" s="44"/>
      <c r="AE740" s="44"/>
      <c r="AF740" s="44"/>
      <c r="AG740" s="44"/>
      <c r="AH740" s="44"/>
      <c r="AI740" s="44"/>
      <c r="AJ740" s="44"/>
      <c r="AK740" s="44"/>
      <c r="AL740" s="44"/>
      <c r="AM740" s="44"/>
      <c r="AN740" s="44"/>
      <c r="AO740" s="44"/>
      <c r="AP740" s="44"/>
      <c r="AQ740" s="44"/>
      <c r="AR740" s="44"/>
      <c r="AS740" s="44"/>
      <c r="AT740" s="44"/>
      <c r="AU740" s="44"/>
      <c r="AV740" s="44"/>
      <c r="AW740" s="44"/>
      <c r="AX740" s="44"/>
      <c r="AY740" s="44"/>
      <c r="AZ740" s="44"/>
      <c r="BA740" s="44"/>
      <c r="BB740" s="44"/>
      <c r="BC740" s="10"/>
      <c r="BD740" s="10"/>
      <c r="BE740" s="10"/>
    </row>
    <row r="741" spans="1:60" ht="40.5" customHeight="1" x14ac:dyDescent="0.25">
      <c r="A741" s="157"/>
      <c r="B741" s="16"/>
      <c r="C741" s="16"/>
      <c r="D741" s="16"/>
      <c r="E741" s="16"/>
      <c r="F741" s="16"/>
      <c r="G741" s="54"/>
      <c r="H741" s="17"/>
      <c r="I741" s="146"/>
      <c r="J741" s="18"/>
      <c r="K741" s="70" t="s">
        <v>957</v>
      </c>
      <c r="L741" s="71">
        <v>50306062.090000004</v>
      </c>
      <c r="M741" s="18"/>
      <c r="N741" s="59"/>
      <c r="O741" s="43">
        <f t="shared" si="130"/>
        <v>0</v>
      </c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  <c r="AA741" s="44"/>
      <c r="AB741" s="44"/>
      <c r="AC741" s="44"/>
      <c r="AD741" s="44"/>
      <c r="AE741" s="44"/>
      <c r="AF741" s="44"/>
      <c r="AG741" s="44"/>
      <c r="AH741" s="44"/>
      <c r="AI741" s="44"/>
      <c r="AJ741" s="44"/>
      <c r="AK741" s="44"/>
      <c r="AL741" s="44"/>
      <c r="AM741" s="44"/>
      <c r="AN741" s="44"/>
      <c r="AO741" s="44"/>
      <c r="AP741" s="44"/>
      <c r="AQ741" s="44"/>
      <c r="AR741" s="44"/>
      <c r="AS741" s="44"/>
      <c r="AT741" s="44"/>
      <c r="AU741" s="44"/>
      <c r="AV741" s="44"/>
      <c r="AW741" s="44"/>
      <c r="AX741" s="44"/>
      <c r="AY741" s="44"/>
      <c r="AZ741" s="44"/>
      <c r="BA741" s="44"/>
      <c r="BB741" s="44"/>
      <c r="BC741" s="10" t="s">
        <v>1017</v>
      </c>
      <c r="BD741" s="10"/>
      <c r="BE741" s="10"/>
    </row>
    <row r="742" spans="1:60" ht="13.5" customHeight="1" x14ac:dyDescent="0.25">
      <c r="A742" s="157" t="s">
        <v>163</v>
      </c>
      <c r="B742" s="16" t="s">
        <v>34</v>
      </c>
      <c r="C742" s="16" t="s">
        <v>34</v>
      </c>
      <c r="D742" s="16" t="s">
        <v>163</v>
      </c>
      <c r="E742" s="158" t="s">
        <v>855</v>
      </c>
      <c r="F742" s="16"/>
      <c r="G742" s="54"/>
      <c r="H742" s="17"/>
      <c r="I742" s="18" t="s">
        <v>852</v>
      </c>
      <c r="J742" s="18"/>
      <c r="K742" s="67"/>
      <c r="L742" s="67"/>
      <c r="M742" s="18"/>
      <c r="N742" s="18"/>
      <c r="O742" s="43">
        <f t="shared" si="130"/>
        <v>200000000</v>
      </c>
      <c r="P742" s="43">
        <f>+P743</f>
        <v>200000000</v>
      </c>
      <c r="Q742" s="43">
        <f t="shared" ref="Q742:BB742" si="143">+Q743</f>
        <v>0</v>
      </c>
      <c r="R742" s="43">
        <f t="shared" si="143"/>
        <v>0</v>
      </c>
      <c r="S742" s="43">
        <f t="shared" si="143"/>
        <v>0</v>
      </c>
      <c r="T742" s="43">
        <f t="shared" si="143"/>
        <v>0</v>
      </c>
      <c r="U742" s="43">
        <f t="shared" si="143"/>
        <v>0</v>
      </c>
      <c r="V742" s="43">
        <f t="shared" si="143"/>
        <v>0</v>
      </c>
      <c r="W742" s="43">
        <f t="shared" si="143"/>
        <v>0</v>
      </c>
      <c r="X742" s="43">
        <f t="shared" si="143"/>
        <v>0</v>
      </c>
      <c r="Y742" s="43">
        <f t="shared" si="143"/>
        <v>0</v>
      </c>
      <c r="Z742" s="43">
        <f t="shared" si="143"/>
        <v>0</v>
      </c>
      <c r="AA742" s="43">
        <f t="shared" si="143"/>
        <v>0</v>
      </c>
      <c r="AB742" s="43">
        <f t="shared" si="143"/>
        <v>0</v>
      </c>
      <c r="AC742" s="43">
        <f t="shared" si="143"/>
        <v>0</v>
      </c>
      <c r="AD742" s="43">
        <f t="shared" si="143"/>
        <v>0</v>
      </c>
      <c r="AE742" s="43">
        <f t="shared" si="143"/>
        <v>0</v>
      </c>
      <c r="AF742" s="43">
        <f t="shared" si="143"/>
        <v>0</v>
      </c>
      <c r="AG742" s="43">
        <f t="shared" si="143"/>
        <v>0</v>
      </c>
      <c r="AH742" s="43">
        <f t="shared" si="143"/>
        <v>0</v>
      </c>
      <c r="AI742" s="43">
        <f t="shared" si="143"/>
        <v>0</v>
      </c>
      <c r="AJ742" s="43">
        <f t="shared" si="143"/>
        <v>0</v>
      </c>
      <c r="AK742" s="43">
        <f t="shared" si="143"/>
        <v>0</v>
      </c>
      <c r="AL742" s="43">
        <f t="shared" si="143"/>
        <v>0</v>
      </c>
      <c r="AM742" s="43">
        <f t="shared" si="143"/>
        <v>0</v>
      </c>
      <c r="AN742" s="43">
        <f t="shared" si="143"/>
        <v>0</v>
      </c>
      <c r="AO742" s="43">
        <f t="shared" si="143"/>
        <v>0</v>
      </c>
      <c r="AP742" s="43">
        <f t="shared" si="143"/>
        <v>0</v>
      </c>
      <c r="AQ742" s="43">
        <f t="shared" si="143"/>
        <v>0</v>
      </c>
      <c r="AR742" s="43">
        <f t="shared" si="143"/>
        <v>0</v>
      </c>
      <c r="AS742" s="43">
        <f t="shared" si="143"/>
        <v>0</v>
      </c>
      <c r="AT742" s="43">
        <f t="shared" si="143"/>
        <v>0</v>
      </c>
      <c r="AU742" s="43">
        <f t="shared" si="143"/>
        <v>0</v>
      </c>
      <c r="AV742" s="43">
        <f t="shared" si="143"/>
        <v>0</v>
      </c>
      <c r="AW742" s="43">
        <f t="shared" si="143"/>
        <v>0</v>
      </c>
      <c r="AX742" s="43">
        <f t="shared" si="143"/>
        <v>0</v>
      </c>
      <c r="AY742" s="43">
        <f t="shared" si="143"/>
        <v>0</v>
      </c>
      <c r="AZ742" s="43">
        <f t="shared" si="143"/>
        <v>0</v>
      </c>
      <c r="BA742" s="43">
        <f t="shared" si="143"/>
        <v>0</v>
      </c>
      <c r="BB742" s="43">
        <f t="shared" si="143"/>
        <v>0</v>
      </c>
      <c r="BC742" s="10"/>
      <c r="BD742" s="10"/>
      <c r="BE742" s="10"/>
    </row>
    <row r="743" spans="1:60" ht="45" customHeight="1" x14ac:dyDescent="0.25">
      <c r="A743" s="157" t="s">
        <v>163</v>
      </c>
      <c r="B743" s="16" t="s">
        <v>34</v>
      </c>
      <c r="C743" s="16" t="s">
        <v>34</v>
      </c>
      <c r="D743" s="16" t="s">
        <v>163</v>
      </c>
      <c r="E743" s="158" t="s">
        <v>855</v>
      </c>
      <c r="F743" s="294" t="s">
        <v>1346</v>
      </c>
      <c r="G743" s="54"/>
      <c r="H743" s="17" t="s">
        <v>853</v>
      </c>
      <c r="I743" s="146" t="s">
        <v>854</v>
      </c>
      <c r="J743" s="18"/>
      <c r="K743" s="67"/>
      <c r="L743" s="67"/>
      <c r="M743" s="18" t="s">
        <v>907</v>
      </c>
      <c r="N743" s="59">
        <v>200000000</v>
      </c>
      <c r="O743" s="43">
        <f t="shared" si="130"/>
        <v>200000000</v>
      </c>
      <c r="P743" s="44">
        <v>200000000</v>
      </c>
      <c r="Q743" s="44">
        <v>0</v>
      </c>
      <c r="R743" s="44"/>
      <c r="S743" s="44">
        <v>0</v>
      </c>
      <c r="T743" s="44">
        <v>0</v>
      </c>
      <c r="U743" s="44">
        <v>0</v>
      </c>
      <c r="V743" s="44">
        <v>0</v>
      </c>
      <c r="W743" s="44">
        <v>0</v>
      </c>
      <c r="X743" s="44">
        <v>0</v>
      </c>
      <c r="Y743" s="44"/>
      <c r="Z743" s="44">
        <v>0</v>
      </c>
      <c r="AA743" s="44"/>
      <c r="AB743" s="44">
        <v>0</v>
      </c>
      <c r="AC743" s="44">
        <v>0</v>
      </c>
      <c r="AD743" s="44">
        <v>0</v>
      </c>
      <c r="AE743" s="44"/>
      <c r="AF743" s="44">
        <v>0</v>
      </c>
      <c r="AG743" s="44">
        <v>0</v>
      </c>
      <c r="AH743" s="44">
        <v>0</v>
      </c>
      <c r="AI743" s="44">
        <v>0</v>
      </c>
      <c r="AJ743" s="44">
        <v>0</v>
      </c>
      <c r="AK743" s="44">
        <v>0</v>
      </c>
      <c r="AL743" s="44">
        <v>0</v>
      </c>
      <c r="AM743" s="44">
        <v>0</v>
      </c>
      <c r="AN743" s="44">
        <v>0</v>
      </c>
      <c r="AO743" s="44">
        <v>0</v>
      </c>
      <c r="AP743" s="44">
        <v>0</v>
      </c>
      <c r="AQ743" s="44">
        <v>0</v>
      </c>
      <c r="AR743" s="44">
        <v>0</v>
      </c>
      <c r="AS743" s="44">
        <v>0</v>
      </c>
      <c r="AT743" s="44">
        <v>0</v>
      </c>
      <c r="AU743" s="44">
        <v>0</v>
      </c>
      <c r="AV743" s="44"/>
      <c r="AW743" s="44"/>
      <c r="AX743" s="44">
        <v>0</v>
      </c>
      <c r="AY743" s="44"/>
      <c r="AZ743" s="44">
        <v>0</v>
      </c>
      <c r="BA743" s="44"/>
      <c r="BB743" s="44"/>
      <c r="BC743" s="10"/>
      <c r="BD743" s="10"/>
      <c r="BE743" s="10"/>
      <c r="BH743" s="129">
        <f>+N743-O743</f>
        <v>0</v>
      </c>
    </row>
    <row r="744" spans="1:60" ht="51.75" customHeight="1" x14ac:dyDescent="0.25">
      <c r="A744" s="157"/>
      <c r="B744" s="16"/>
      <c r="C744" s="16"/>
      <c r="D744" s="16"/>
      <c r="E744" s="158"/>
      <c r="F744" s="16"/>
      <c r="G744" s="54"/>
      <c r="H744" s="17"/>
      <c r="I744" s="146"/>
      <c r="J744" s="18"/>
      <c r="K744" s="70" t="s">
        <v>1067</v>
      </c>
      <c r="L744" s="71">
        <v>200000000</v>
      </c>
      <c r="M744" s="18"/>
      <c r="N744" s="18"/>
      <c r="O744" s="43">
        <f t="shared" si="130"/>
        <v>0</v>
      </c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  <c r="AA744" s="44"/>
      <c r="AB744" s="44"/>
      <c r="AC744" s="44"/>
      <c r="AD744" s="44"/>
      <c r="AE744" s="44"/>
      <c r="AF744" s="44"/>
      <c r="AG744" s="44"/>
      <c r="AH744" s="44"/>
      <c r="AI744" s="44"/>
      <c r="AJ744" s="44"/>
      <c r="AK744" s="44"/>
      <c r="AL744" s="44"/>
      <c r="AM744" s="44"/>
      <c r="AN744" s="44"/>
      <c r="AO744" s="44"/>
      <c r="AP744" s="44"/>
      <c r="AQ744" s="44"/>
      <c r="AR744" s="44"/>
      <c r="AS744" s="44"/>
      <c r="AT744" s="44"/>
      <c r="AU744" s="44"/>
      <c r="AV744" s="44"/>
      <c r="AW744" s="44"/>
      <c r="AX744" s="44"/>
      <c r="AY744" s="44"/>
      <c r="AZ744" s="44"/>
      <c r="BA744" s="44"/>
      <c r="BB744" s="44"/>
      <c r="BC744" s="10"/>
      <c r="BD744" s="10"/>
      <c r="BE744" s="10"/>
    </row>
    <row r="745" spans="1:60" ht="13.5" customHeight="1" x14ac:dyDescent="0.25">
      <c r="A745" s="157" t="s">
        <v>163</v>
      </c>
      <c r="B745" s="16" t="s">
        <v>34</v>
      </c>
      <c r="C745" s="16" t="s">
        <v>34</v>
      </c>
      <c r="D745" s="16" t="s">
        <v>163</v>
      </c>
      <c r="E745" s="158" t="s">
        <v>422</v>
      </c>
      <c r="F745" s="16"/>
      <c r="G745" s="54"/>
      <c r="H745" s="17"/>
      <c r="I745" s="18" t="s">
        <v>845</v>
      </c>
      <c r="J745" s="18"/>
      <c r="K745" s="67"/>
      <c r="L745" s="67"/>
      <c r="M745" s="18"/>
      <c r="N745" s="18"/>
      <c r="O745" s="43">
        <f t="shared" si="130"/>
        <v>700000000</v>
      </c>
      <c r="P745" s="43">
        <f>+P746+P748+P750</f>
        <v>700000000</v>
      </c>
      <c r="Q745" s="43">
        <f t="shared" ref="Q745:BB745" si="144">+Q746+Q748+Q750</f>
        <v>0</v>
      </c>
      <c r="R745" s="43">
        <f t="shared" si="144"/>
        <v>0</v>
      </c>
      <c r="S745" s="43">
        <f t="shared" si="144"/>
        <v>0</v>
      </c>
      <c r="T745" s="43">
        <f t="shared" si="144"/>
        <v>0</v>
      </c>
      <c r="U745" s="43">
        <f t="shared" si="144"/>
        <v>0</v>
      </c>
      <c r="V745" s="43">
        <f t="shared" si="144"/>
        <v>0</v>
      </c>
      <c r="W745" s="43">
        <f t="shared" si="144"/>
        <v>0</v>
      </c>
      <c r="X745" s="43">
        <f t="shared" si="144"/>
        <v>0</v>
      </c>
      <c r="Y745" s="43">
        <f t="shared" si="144"/>
        <v>0</v>
      </c>
      <c r="Z745" s="43">
        <f t="shared" si="144"/>
        <v>0</v>
      </c>
      <c r="AA745" s="43">
        <f t="shared" si="144"/>
        <v>0</v>
      </c>
      <c r="AB745" s="43">
        <f t="shared" si="144"/>
        <v>0</v>
      </c>
      <c r="AC745" s="43">
        <f t="shared" si="144"/>
        <v>0</v>
      </c>
      <c r="AD745" s="43">
        <f t="shared" si="144"/>
        <v>0</v>
      </c>
      <c r="AE745" s="43">
        <f t="shared" si="144"/>
        <v>0</v>
      </c>
      <c r="AF745" s="43">
        <f t="shared" si="144"/>
        <v>0</v>
      </c>
      <c r="AG745" s="43">
        <f t="shared" si="144"/>
        <v>0</v>
      </c>
      <c r="AH745" s="43">
        <f t="shared" si="144"/>
        <v>0</v>
      </c>
      <c r="AI745" s="43">
        <f t="shared" si="144"/>
        <v>0</v>
      </c>
      <c r="AJ745" s="43">
        <f t="shared" si="144"/>
        <v>0</v>
      </c>
      <c r="AK745" s="43">
        <f t="shared" si="144"/>
        <v>0</v>
      </c>
      <c r="AL745" s="43">
        <f t="shared" si="144"/>
        <v>0</v>
      </c>
      <c r="AM745" s="43">
        <f t="shared" si="144"/>
        <v>0</v>
      </c>
      <c r="AN745" s="43">
        <f t="shared" si="144"/>
        <v>0</v>
      </c>
      <c r="AO745" s="43">
        <f t="shared" si="144"/>
        <v>0</v>
      </c>
      <c r="AP745" s="43">
        <f t="shared" si="144"/>
        <v>0</v>
      </c>
      <c r="AQ745" s="43">
        <f t="shared" si="144"/>
        <v>0</v>
      </c>
      <c r="AR745" s="43">
        <f t="shared" si="144"/>
        <v>0</v>
      </c>
      <c r="AS745" s="43">
        <f t="shared" si="144"/>
        <v>0</v>
      </c>
      <c r="AT745" s="43">
        <f t="shared" si="144"/>
        <v>0</v>
      </c>
      <c r="AU745" s="43">
        <f t="shared" si="144"/>
        <v>0</v>
      </c>
      <c r="AV745" s="43">
        <f t="shared" si="144"/>
        <v>0</v>
      </c>
      <c r="AW745" s="43">
        <f t="shared" si="144"/>
        <v>0</v>
      </c>
      <c r="AX745" s="43">
        <f t="shared" si="144"/>
        <v>0</v>
      </c>
      <c r="AY745" s="43">
        <f t="shared" si="144"/>
        <v>0</v>
      </c>
      <c r="AZ745" s="43">
        <f t="shared" si="144"/>
        <v>0</v>
      </c>
      <c r="BA745" s="43">
        <f t="shared" si="144"/>
        <v>0</v>
      </c>
      <c r="BB745" s="43">
        <f t="shared" si="144"/>
        <v>0</v>
      </c>
      <c r="BC745" s="10"/>
      <c r="BD745" s="10"/>
      <c r="BE745" s="10"/>
    </row>
    <row r="746" spans="1:60" ht="33.75" customHeight="1" x14ac:dyDescent="0.25">
      <c r="A746" s="157" t="s">
        <v>163</v>
      </c>
      <c r="B746" s="16" t="s">
        <v>34</v>
      </c>
      <c r="C746" s="16" t="s">
        <v>34</v>
      </c>
      <c r="D746" s="16" t="s">
        <v>163</v>
      </c>
      <c r="E746" s="158" t="s">
        <v>422</v>
      </c>
      <c r="F746" s="286"/>
      <c r="G746" s="54"/>
      <c r="H746" s="169" t="s">
        <v>846</v>
      </c>
      <c r="I746" s="146" t="s">
        <v>848</v>
      </c>
      <c r="J746" s="18"/>
      <c r="K746" s="67"/>
      <c r="L746" s="67"/>
      <c r="M746" s="18" t="s">
        <v>907</v>
      </c>
      <c r="N746" s="59">
        <v>0</v>
      </c>
      <c r="O746" s="43">
        <f t="shared" si="130"/>
        <v>0</v>
      </c>
      <c r="P746" s="44">
        <v>0</v>
      </c>
      <c r="Q746" s="44">
        <v>0</v>
      </c>
      <c r="R746" s="44"/>
      <c r="S746" s="44">
        <v>0</v>
      </c>
      <c r="T746" s="44">
        <v>0</v>
      </c>
      <c r="U746" s="44">
        <v>0</v>
      </c>
      <c r="V746" s="44">
        <v>0</v>
      </c>
      <c r="W746" s="44">
        <v>0</v>
      </c>
      <c r="X746" s="44">
        <v>0</v>
      </c>
      <c r="Y746" s="44"/>
      <c r="Z746" s="44">
        <v>0</v>
      </c>
      <c r="AA746" s="44"/>
      <c r="AB746" s="44">
        <v>0</v>
      </c>
      <c r="AC746" s="44">
        <v>0</v>
      </c>
      <c r="AD746" s="44">
        <v>0</v>
      </c>
      <c r="AE746" s="44"/>
      <c r="AF746" s="44">
        <v>0</v>
      </c>
      <c r="AG746" s="44">
        <v>0</v>
      </c>
      <c r="AH746" s="44">
        <v>0</v>
      </c>
      <c r="AI746" s="44">
        <v>0</v>
      </c>
      <c r="AJ746" s="44">
        <v>0</v>
      </c>
      <c r="AK746" s="44">
        <v>0</v>
      </c>
      <c r="AL746" s="44">
        <v>0</v>
      </c>
      <c r="AM746" s="44">
        <v>0</v>
      </c>
      <c r="AN746" s="44">
        <v>0</v>
      </c>
      <c r="AO746" s="44">
        <v>0</v>
      </c>
      <c r="AP746" s="44">
        <v>0</v>
      </c>
      <c r="AQ746" s="44">
        <v>0</v>
      </c>
      <c r="AR746" s="44">
        <v>0</v>
      </c>
      <c r="AS746" s="44">
        <v>0</v>
      </c>
      <c r="AT746" s="44">
        <v>0</v>
      </c>
      <c r="AU746" s="44">
        <v>0</v>
      </c>
      <c r="AV746" s="44"/>
      <c r="AW746" s="44"/>
      <c r="AX746" s="44">
        <v>0</v>
      </c>
      <c r="AY746" s="44"/>
      <c r="AZ746" s="44">
        <v>0</v>
      </c>
      <c r="BA746" s="44"/>
      <c r="BB746" s="44"/>
      <c r="BC746" s="10"/>
      <c r="BD746" s="10"/>
      <c r="BE746" s="10"/>
      <c r="BH746" s="129">
        <f>+N746-O746</f>
        <v>0</v>
      </c>
    </row>
    <row r="747" spans="1:60" ht="51.75" customHeight="1" x14ac:dyDescent="0.25">
      <c r="A747" s="157"/>
      <c r="B747" s="16"/>
      <c r="C747" s="16"/>
      <c r="D747" s="16"/>
      <c r="E747" s="158"/>
      <c r="F747" s="16"/>
      <c r="G747" s="54"/>
      <c r="H747" s="169"/>
      <c r="I747" s="146"/>
      <c r="J747" s="18"/>
      <c r="K747" s="70" t="s">
        <v>1067</v>
      </c>
      <c r="L747" s="71">
        <v>0</v>
      </c>
      <c r="M747" s="18"/>
      <c r="N747" s="18"/>
      <c r="O747" s="43">
        <f t="shared" si="130"/>
        <v>0</v>
      </c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  <c r="AI747" s="44"/>
      <c r="AJ747" s="44"/>
      <c r="AK747" s="44"/>
      <c r="AL747" s="44"/>
      <c r="AM747" s="44"/>
      <c r="AN747" s="44"/>
      <c r="AO747" s="44"/>
      <c r="AP747" s="44"/>
      <c r="AQ747" s="44"/>
      <c r="AR747" s="44"/>
      <c r="AS747" s="44"/>
      <c r="AT747" s="44"/>
      <c r="AU747" s="44"/>
      <c r="AV747" s="44"/>
      <c r="AW747" s="44"/>
      <c r="AX747" s="44"/>
      <c r="AY747" s="44"/>
      <c r="AZ747" s="44"/>
      <c r="BA747" s="44"/>
      <c r="BB747" s="44"/>
      <c r="BC747" s="10"/>
      <c r="BD747" s="10"/>
      <c r="BE747" s="10"/>
    </row>
    <row r="748" spans="1:60" ht="22.5" customHeight="1" x14ac:dyDescent="0.25">
      <c r="A748" s="157" t="s">
        <v>163</v>
      </c>
      <c r="B748" s="16" t="s">
        <v>34</v>
      </c>
      <c r="C748" s="16" t="s">
        <v>34</v>
      </c>
      <c r="D748" s="16" t="s">
        <v>163</v>
      </c>
      <c r="E748" s="158" t="s">
        <v>422</v>
      </c>
      <c r="F748" s="294" t="s">
        <v>1347</v>
      </c>
      <c r="G748" s="54"/>
      <c r="H748" s="169"/>
      <c r="I748" s="146" t="s">
        <v>847</v>
      </c>
      <c r="J748" s="18"/>
      <c r="K748" s="67"/>
      <c r="L748" s="67"/>
      <c r="M748" s="18" t="s">
        <v>907</v>
      </c>
      <c r="N748" s="59">
        <v>200000000</v>
      </c>
      <c r="O748" s="43">
        <f t="shared" ref="O748:O818" si="145">+SUM(P748:BA748)</f>
        <v>200000000</v>
      </c>
      <c r="P748" s="44">
        <v>200000000</v>
      </c>
      <c r="Q748" s="44"/>
      <c r="R748" s="44"/>
      <c r="S748" s="44"/>
      <c r="T748" s="44"/>
      <c r="U748" s="44"/>
      <c r="V748" s="44"/>
      <c r="W748" s="44"/>
      <c r="X748" s="44"/>
      <c r="Y748" s="44"/>
      <c r="Z748" s="44"/>
      <c r="AA748" s="44"/>
      <c r="AB748" s="44"/>
      <c r="AC748" s="44"/>
      <c r="AD748" s="44"/>
      <c r="AE748" s="44"/>
      <c r="AF748" s="44"/>
      <c r="AG748" s="44"/>
      <c r="AH748" s="44"/>
      <c r="AI748" s="44"/>
      <c r="AJ748" s="44"/>
      <c r="AK748" s="44"/>
      <c r="AL748" s="44"/>
      <c r="AM748" s="44"/>
      <c r="AN748" s="44"/>
      <c r="AO748" s="44"/>
      <c r="AP748" s="44"/>
      <c r="AQ748" s="44"/>
      <c r="AR748" s="44"/>
      <c r="AS748" s="44"/>
      <c r="AT748" s="44"/>
      <c r="AU748" s="44"/>
      <c r="AV748" s="44"/>
      <c r="AW748" s="44"/>
      <c r="AX748" s="44"/>
      <c r="AY748" s="44"/>
      <c r="AZ748" s="44"/>
      <c r="BA748" s="44"/>
      <c r="BB748" s="44"/>
      <c r="BC748" s="10"/>
      <c r="BD748" s="10"/>
      <c r="BE748" s="10"/>
      <c r="BH748" s="129">
        <f>+N748-O748</f>
        <v>0</v>
      </c>
    </row>
    <row r="749" spans="1:60" ht="51.75" customHeight="1" x14ac:dyDescent="0.25">
      <c r="A749" s="157"/>
      <c r="B749" s="16"/>
      <c r="C749" s="16"/>
      <c r="D749" s="16"/>
      <c r="E749" s="158"/>
      <c r="F749" s="16"/>
      <c r="G749" s="54"/>
      <c r="H749" s="169"/>
      <c r="I749" s="146"/>
      <c r="J749" s="18"/>
      <c r="K749" s="70" t="s">
        <v>1067</v>
      </c>
      <c r="L749" s="71">
        <v>200000000</v>
      </c>
      <c r="M749" s="18"/>
      <c r="N749" s="18"/>
      <c r="O749" s="43">
        <f t="shared" si="145"/>
        <v>0</v>
      </c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  <c r="AA749" s="44"/>
      <c r="AB749" s="44"/>
      <c r="AC749" s="44"/>
      <c r="AD749" s="44"/>
      <c r="AE749" s="44"/>
      <c r="AF749" s="44"/>
      <c r="AG749" s="44"/>
      <c r="AH749" s="44"/>
      <c r="AI749" s="44"/>
      <c r="AJ749" s="44"/>
      <c r="AK749" s="44"/>
      <c r="AL749" s="44"/>
      <c r="AM749" s="44"/>
      <c r="AN749" s="44"/>
      <c r="AO749" s="44"/>
      <c r="AP749" s="44"/>
      <c r="AQ749" s="44"/>
      <c r="AR749" s="44"/>
      <c r="AS749" s="44"/>
      <c r="AT749" s="44"/>
      <c r="AU749" s="44"/>
      <c r="AV749" s="44"/>
      <c r="AW749" s="44"/>
      <c r="AX749" s="44"/>
      <c r="AY749" s="44"/>
      <c r="AZ749" s="44"/>
      <c r="BA749" s="44"/>
      <c r="BB749" s="44"/>
      <c r="BC749" s="10"/>
      <c r="BD749" s="10"/>
      <c r="BE749" s="10"/>
    </row>
    <row r="750" spans="1:60" s="145" customFormat="1" ht="51.75" customHeight="1" x14ac:dyDescent="0.25">
      <c r="A750" s="157" t="s">
        <v>163</v>
      </c>
      <c r="B750" s="16" t="s">
        <v>34</v>
      </c>
      <c r="C750" s="16" t="s">
        <v>34</v>
      </c>
      <c r="D750" s="16" t="s">
        <v>163</v>
      </c>
      <c r="E750" s="158" t="s">
        <v>422</v>
      </c>
      <c r="F750" s="294" t="s">
        <v>1348</v>
      </c>
      <c r="G750" s="54"/>
      <c r="H750" s="169"/>
      <c r="I750" s="146" t="s">
        <v>1114</v>
      </c>
      <c r="J750" s="18"/>
      <c r="K750" s="70"/>
      <c r="L750" s="71"/>
      <c r="M750" s="18"/>
      <c r="N750" s="59">
        <f>+L751</f>
        <v>500000000</v>
      </c>
      <c r="O750" s="43">
        <f t="shared" si="145"/>
        <v>500000000</v>
      </c>
      <c r="P750" s="44">
        <v>500000000</v>
      </c>
      <c r="Q750" s="44"/>
      <c r="R750" s="44"/>
      <c r="S750" s="44"/>
      <c r="T750" s="44"/>
      <c r="U750" s="44"/>
      <c r="V750" s="44"/>
      <c r="W750" s="44"/>
      <c r="X750" s="44"/>
      <c r="Y750" s="44"/>
      <c r="Z750" s="44"/>
      <c r="AA750" s="44"/>
      <c r="AB750" s="44"/>
      <c r="AC750" s="44"/>
      <c r="AD750" s="44"/>
      <c r="AE750" s="44"/>
      <c r="AF750" s="44"/>
      <c r="AG750" s="44"/>
      <c r="AH750" s="44"/>
      <c r="AI750" s="44"/>
      <c r="AJ750" s="44"/>
      <c r="AK750" s="44"/>
      <c r="AL750" s="44"/>
      <c r="AM750" s="44"/>
      <c r="AN750" s="44"/>
      <c r="AO750" s="44"/>
      <c r="AP750" s="44"/>
      <c r="AQ750" s="44"/>
      <c r="AR750" s="44"/>
      <c r="AS750" s="44"/>
      <c r="AT750" s="44"/>
      <c r="AU750" s="44"/>
      <c r="AV750" s="44"/>
      <c r="AW750" s="44"/>
      <c r="AX750" s="44"/>
      <c r="AY750" s="44"/>
      <c r="AZ750" s="44"/>
      <c r="BA750" s="44"/>
      <c r="BB750" s="44"/>
      <c r="BC750" s="172"/>
      <c r="BD750" s="172"/>
      <c r="BE750" s="172"/>
    </row>
    <row r="751" spans="1:60" s="156" customFormat="1" ht="51.75" customHeight="1" x14ac:dyDescent="0.25">
      <c r="A751" s="157"/>
      <c r="B751" s="16"/>
      <c r="C751" s="16"/>
      <c r="D751" s="16"/>
      <c r="E751" s="158"/>
      <c r="F751" s="16"/>
      <c r="G751" s="54"/>
      <c r="H751" s="169"/>
      <c r="I751" s="146"/>
      <c r="J751" s="18"/>
      <c r="K751" s="70" t="s">
        <v>1067</v>
      </c>
      <c r="L751" s="71">
        <v>500000000</v>
      </c>
      <c r="M751" s="18"/>
      <c r="N751" s="18"/>
      <c r="O751" s="43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  <c r="AA751" s="44"/>
      <c r="AB751" s="44"/>
      <c r="AC751" s="44"/>
      <c r="AD751" s="44"/>
      <c r="AE751" s="44"/>
      <c r="AF751" s="44"/>
      <c r="AG751" s="44"/>
      <c r="AH751" s="44"/>
      <c r="AI751" s="44"/>
      <c r="AJ751" s="44"/>
      <c r="AK751" s="44"/>
      <c r="AL751" s="44"/>
      <c r="AM751" s="44"/>
      <c r="AN751" s="44"/>
      <c r="AO751" s="44"/>
      <c r="AP751" s="44"/>
      <c r="AQ751" s="44"/>
      <c r="AR751" s="44"/>
      <c r="AS751" s="44"/>
      <c r="AT751" s="44"/>
      <c r="AU751" s="44"/>
      <c r="AV751" s="44"/>
      <c r="AW751" s="44"/>
      <c r="AX751" s="44"/>
      <c r="AY751" s="44"/>
      <c r="AZ751" s="44"/>
      <c r="BA751" s="44"/>
      <c r="BB751" s="44"/>
      <c r="BC751" s="201"/>
      <c r="BD751" s="170"/>
      <c r="BE751" s="170"/>
    </row>
    <row r="752" spans="1:60" ht="13.5" customHeight="1" x14ac:dyDescent="0.25">
      <c r="A752" s="157" t="s">
        <v>163</v>
      </c>
      <c r="B752" s="16" t="s">
        <v>34</v>
      </c>
      <c r="C752" s="16" t="s">
        <v>34</v>
      </c>
      <c r="D752" s="16" t="s">
        <v>163</v>
      </c>
      <c r="E752" s="161" t="s">
        <v>424</v>
      </c>
      <c r="F752" s="16"/>
      <c r="G752" s="54"/>
      <c r="H752" s="169"/>
      <c r="I752" s="18" t="s">
        <v>605</v>
      </c>
      <c r="J752" s="18"/>
      <c r="K752" s="67"/>
      <c r="L752" s="67"/>
      <c r="M752" s="18"/>
      <c r="N752" s="18"/>
      <c r="O752" s="43">
        <f t="shared" si="145"/>
        <v>200000000</v>
      </c>
      <c r="P752" s="43">
        <f>+P753</f>
        <v>200000000</v>
      </c>
      <c r="Q752" s="43">
        <f t="shared" ref="Q752:BB752" si="146">+Q753</f>
        <v>0</v>
      </c>
      <c r="R752" s="43">
        <f t="shared" si="146"/>
        <v>0</v>
      </c>
      <c r="S752" s="43">
        <f t="shared" si="146"/>
        <v>0</v>
      </c>
      <c r="T752" s="43">
        <f t="shared" si="146"/>
        <v>0</v>
      </c>
      <c r="U752" s="43">
        <f t="shared" si="146"/>
        <v>0</v>
      </c>
      <c r="V752" s="43">
        <f t="shared" si="146"/>
        <v>0</v>
      </c>
      <c r="W752" s="43">
        <f t="shared" si="146"/>
        <v>0</v>
      </c>
      <c r="X752" s="43">
        <f t="shared" si="146"/>
        <v>0</v>
      </c>
      <c r="Y752" s="43">
        <f t="shared" si="146"/>
        <v>0</v>
      </c>
      <c r="Z752" s="43">
        <f t="shared" si="146"/>
        <v>0</v>
      </c>
      <c r="AA752" s="43">
        <f t="shared" si="146"/>
        <v>0</v>
      </c>
      <c r="AB752" s="43">
        <f t="shared" si="146"/>
        <v>0</v>
      </c>
      <c r="AC752" s="43">
        <f t="shared" si="146"/>
        <v>0</v>
      </c>
      <c r="AD752" s="43">
        <f t="shared" si="146"/>
        <v>0</v>
      </c>
      <c r="AE752" s="43">
        <f t="shared" si="146"/>
        <v>0</v>
      </c>
      <c r="AF752" s="43">
        <f t="shared" si="146"/>
        <v>0</v>
      </c>
      <c r="AG752" s="43">
        <f t="shared" si="146"/>
        <v>0</v>
      </c>
      <c r="AH752" s="43">
        <f t="shared" si="146"/>
        <v>0</v>
      </c>
      <c r="AI752" s="43">
        <f t="shared" si="146"/>
        <v>0</v>
      </c>
      <c r="AJ752" s="43">
        <f t="shared" si="146"/>
        <v>0</v>
      </c>
      <c r="AK752" s="43">
        <f t="shared" si="146"/>
        <v>0</v>
      </c>
      <c r="AL752" s="43">
        <f t="shared" si="146"/>
        <v>0</v>
      </c>
      <c r="AM752" s="43">
        <f t="shared" si="146"/>
        <v>0</v>
      </c>
      <c r="AN752" s="43">
        <f t="shared" si="146"/>
        <v>0</v>
      </c>
      <c r="AO752" s="43">
        <f t="shared" si="146"/>
        <v>0</v>
      </c>
      <c r="AP752" s="43">
        <f t="shared" si="146"/>
        <v>0</v>
      </c>
      <c r="AQ752" s="43">
        <f t="shared" si="146"/>
        <v>0</v>
      </c>
      <c r="AR752" s="43">
        <f t="shared" si="146"/>
        <v>0</v>
      </c>
      <c r="AS752" s="43">
        <f t="shared" si="146"/>
        <v>0</v>
      </c>
      <c r="AT752" s="43">
        <f t="shared" si="146"/>
        <v>0</v>
      </c>
      <c r="AU752" s="43">
        <f t="shared" si="146"/>
        <v>0</v>
      </c>
      <c r="AV752" s="43">
        <f t="shared" si="146"/>
        <v>0</v>
      </c>
      <c r="AW752" s="43">
        <f t="shared" si="146"/>
        <v>0</v>
      </c>
      <c r="AX752" s="43">
        <f t="shared" si="146"/>
        <v>0</v>
      </c>
      <c r="AY752" s="43">
        <f t="shared" si="146"/>
        <v>0</v>
      </c>
      <c r="AZ752" s="43">
        <f t="shared" si="146"/>
        <v>0</v>
      </c>
      <c r="BA752" s="43">
        <f t="shared" si="146"/>
        <v>0</v>
      </c>
      <c r="BB752" s="43">
        <f t="shared" si="146"/>
        <v>0</v>
      </c>
      <c r="BC752" s="10"/>
      <c r="BD752" s="10"/>
      <c r="BE752" s="10"/>
    </row>
    <row r="753" spans="1:60" ht="33.75" customHeight="1" x14ac:dyDescent="0.25">
      <c r="A753" s="157" t="s">
        <v>163</v>
      </c>
      <c r="B753" s="16" t="s">
        <v>34</v>
      </c>
      <c r="C753" s="16" t="s">
        <v>34</v>
      </c>
      <c r="D753" s="16" t="s">
        <v>163</v>
      </c>
      <c r="E753" s="161" t="s">
        <v>424</v>
      </c>
      <c r="F753" s="294" t="s">
        <v>1349</v>
      </c>
      <c r="G753" s="54"/>
      <c r="H753" s="169" t="s">
        <v>856</v>
      </c>
      <c r="I753" s="146" t="s">
        <v>857</v>
      </c>
      <c r="J753" s="18"/>
      <c r="K753" s="67"/>
      <c r="L753" s="67"/>
      <c r="M753" s="18" t="s">
        <v>907</v>
      </c>
      <c r="N753" s="59">
        <v>200000000</v>
      </c>
      <c r="O753" s="43">
        <f t="shared" si="145"/>
        <v>200000000</v>
      </c>
      <c r="P753" s="44">
        <v>200000000</v>
      </c>
      <c r="Q753" s="44">
        <v>0</v>
      </c>
      <c r="R753" s="44"/>
      <c r="S753" s="44">
        <v>0</v>
      </c>
      <c r="T753" s="44">
        <v>0</v>
      </c>
      <c r="U753" s="44">
        <v>0</v>
      </c>
      <c r="V753" s="44">
        <v>0</v>
      </c>
      <c r="W753" s="44">
        <v>0</v>
      </c>
      <c r="X753" s="44">
        <v>0</v>
      </c>
      <c r="Y753" s="44"/>
      <c r="Z753" s="44">
        <v>0</v>
      </c>
      <c r="AA753" s="44"/>
      <c r="AB753" s="44">
        <v>0</v>
      </c>
      <c r="AC753" s="44">
        <v>0</v>
      </c>
      <c r="AD753" s="44">
        <v>0</v>
      </c>
      <c r="AE753" s="44"/>
      <c r="AF753" s="44">
        <v>0</v>
      </c>
      <c r="AG753" s="44">
        <v>0</v>
      </c>
      <c r="AH753" s="44">
        <v>0</v>
      </c>
      <c r="AI753" s="44">
        <v>0</v>
      </c>
      <c r="AJ753" s="44">
        <v>0</v>
      </c>
      <c r="AK753" s="44">
        <v>0</v>
      </c>
      <c r="AL753" s="44">
        <v>0</v>
      </c>
      <c r="AM753" s="44">
        <v>0</v>
      </c>
      <c r="AN753" s="44">
        <v>0</v>
      </c>
      <c r="AO753" s="44">
        <v>0</v>
      </c>
      <c r="AP753" s="44">
        <v>0</v>
      </c>
      <c r="AQ753" s="44">
        <v>0</v>
      </c>
      <c r="AR753" s="44">
        <v>0</v>
      </c>
      <c r="AS753" s="44">
        <v>0</v>
      </c>
      <c r="AT753" s="44">
        <v>0</v>
      </c>
      <c r="AU753" s="44">
        <v>0</v>
      </c>
      <c r="AV753" s="44"/>
      <c r="AW753" s="44"/>
      <c r="AX753" s="44">
        <v>0</v>
      </c>
      <c r="AY753" s="44"/>
      <c r="AZ753" s="44">
        <v>0</v>
      </c>
      <c r="BA753" s="44"/>
      <c r="BB753" s="44"/>
      <c r="BC753" s="10"/>
      <c r="BD753" s="10"/>
      <c r="BE753" s="10"/>
      <c r="BH753" s="129">
        <f>+N753-O753</f>
        <v>0</v>
      </c>
    </row>
    <row r="754" spans="1:60" ht="51.75" customHeight="1" x14ac:dyDescent="0.25">
      <c r="A754" s="157"/>
      <c r="B754" s="16"/>
      <c r="C754" s="16"/>
      <c r="D754" s="16"/>
      <c r="E754" s="161"/>
      <c r="F754" s="16"/>
      <c r="G754" s="54"/>
      <c r="H754" s="169"/>
      <c r="I754" s="146"/>
      <c r="J754" s="18"/>
      <c r="K754" s="70" t="s">
        <v>1067</v>
      </c>
      <c r="L754" s="72">
        <v>29161796</v>
      </c>
      <c r="M754" s="18"/>
      <c r="N754" s="59"/>
      <c r="O754" s="43">
        <f t="shared" si="145"/>
        <v>0</v>
      </c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  <c r="AA754" s="44"/>
      <c r="AB754" s="44"/>
      <c r="AC754" s="44"/>
      <c r="AD754" s="44"/>
      <c r="AE754" s="44"/>
      <c r="AF754" s="44"/>
      <c r="AG754" s="44"/>
      <c r="AH754" s="44"/>
      <c r="AI754" s="44"/>
      <c r="AJ754" s="44"/>
      <c r="AK754" s="44"/>
      <c r="AL754" s="44"/>
      <c r="AM754" s="44"/>
      <c r="AN754" s="44"/>
      <c r="AO754" s="44"/>
      <c r="AP754" s="44"/>
      <c r="AQ754" s="44"/>
      <c r="AR754" s="44"/>
      <c r="AS754" s="44"/>
      <c r="AT754" s="44"/>
      <c r="AU754" s="44"/>
      <c r="AV754" s="44"/>
      <c r="AW754" s="44"/>
      <c r="AX754" s="44"/>
      <c r="AY754" s="44"/>
      <c r="AZ754" s="44"/>
      <c r="BA754" s="44"/>
      <c r="BB754" s="44"/>
      <c r="BC754" s="10"/>
      <c r="BD754" s="10"/>
      <c r="BE754" s="10"/>
    </row>
    <row r="755" spans="1:60" ht="51.75" customHeight="1" x14ac:dyDescent="0.25">
      <c r="A755" s="157"/>
      <c r="B755" s="16"/>
      <c r="C755" s="16"/>
      <c r="D755" s="16"/>
      <c r="E755" s="161"/>
      <c r="F755" s="16"/>
      <c r="G755" s="54"/>
      <c r="H755" s="169"/>
      <c r="I755" s="146"/>
      <c r="J755" s="18"/>
      <c r="K755" s="70" t="s">
        <v>1065</v>
      </c>
      <c r="L755" s="72">
        <v>36205977</v>
      </c>
      <c r="M755" s="18"/>
      <c r="N755" s="59"/>
      <c r="O755" s="43">
        <f t="shared" si="145"/>
        <v>0</v>
      </c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44"/>
      <c r="AC755" s="44"/>
      <c r="AD755" s="44"/>
      <c r="AE755" s="44"/>
      <c r="AF755" s="44"/>
      <c r="AG755" s="44"/>
      <c r="AH755" s="44"/>
      <c r="AI755" s="44"/>
      <c r="AJ755" s="44"/>
      <c r="AK755" s="44"/>
      <c r="AL755" s="44"/>
      <c r="AM755" s="44"/>
      <c r="AN755" s="44"/>
      <c r="AO755" s="44"/>
      <c r="AP755" s="44"/>
      <c r="AQ755" s="44"/>
      <c r="AR755" s="44"/>
      <c r="AS755" s="44"/>
      <c r="AT755" s="44"/>
      <c r="AU755" s="44"/>
      <c r="AV755" s="44"/>
      <c r="AW755" s="44"/>
      <c r="AX755" s="44"/>
      <c r="AY755" s="44"/>
      <c r="AZ755" s="44"/>
      <c r="BA755" s="44"/>
      <c r="BB755" s="44"/>
      <c r="BC755" s="10"/>
      <c r="BD755" s="10"/>
      <c r="BE755" s="10"/>
    </row>
    <row r="756" spans="1:60" ht="51.75" customHeight="1" x14ac:dyDescent="0.25">
      <c r="A756" s="157"/>
      <c r="B756" s="16"/>
      <c r="C756" s="16"/>
      <c r="D756" s="16"/>
      <c r="E756" s="161"/>
      <c r="F756" s="16"/>
      <c r="G756" s="54"/>
      <c r="H756" s="169"/>
      <c r="I756" s="146"/>
      <c r="J756" s="18"/>
      <c r="K756" s="70" t="s">
        <v>1067</v>
      </c>
      <c r="L756" s="71">
        <v>134632227</v>
      </c>
      <c r="M756" s="18"/>
      <c r="N756" s="59"/>
      <c r="O756" s="43">
        <f t="shared" si="145"/>
        <v>0</v>
      </c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  <c r="AI756" s="44"/>
      <c r="AJ756" s="44"/>
      <c r="AK756" s="44"/>
      <c r="AL756" s="44"/>
      <c r="AM756" s="44"/>
      <c r="AN756" s="44"/>
      <c r="AO756" s="44"/>
      <c r="AP756" s="44"/>
      <c r="AQ756" s="44"/>
      <c r="AR756" s="44"/>
      <c r="AS756" s="44"/>
      <c r="AT756" s="44"/>
      <c r="AU756" s="44"/>
      <c r="AV756" s="44"/>
      <c r="AW756" s="44"/>
      <c r="AX756" s="44"/>
      <c r="AY756" s="44"/>
      <c r="AZ756" s="44"/>
      <c r="BA756" s="44"/>
      <c r="BB756" s="44"/>
      <c r="BC756" s="10"/>
      <c r="BD756" s="10"/>
      <c r="BE756" s="10"/>
    </row>
    <row r="757" spans="1:60" ht="12.75" customHeight="1" x14ac:dyDescent="0.25">
      <c r="A757" s="157" t="s">
        <v>163</v>
      </c>
      <c r="B757" s="16" t="s">
        <v>40</v>
      </c>
      <c r="C757" s="155"/>
      <c r="D757" s="155"/>
      <c r="E757" s="155"/>
      <c r="F757" s="155"/>
      <c r="G757" s="176"/>
      <c r="H757" s="155"/>
      <c r="I757" s="18" t="s">
        <v>275</v>
      </c>
      <c r="J757" s="18"/>
      <c r="K757" s="67"/>
      <c r="L757" s="67"/>
      <c r="M757" s="18"/>
      <c r="N757" s="18"/>
      <c r="O757" s="43">
        <f t="shared" si="145"/>
        <v>9482872199</v>
      </c>
      <c r="P757" s="135">
        <f>+P758</f>
        <v>3783383971.3699999</v>
      </c>
      <c r="Q757" s="135">
        <f t="shared" ref="Q757:BB759" si="147">+Q758</f>
        <v>3895833342</v>
      </c>
      <c r="R757" s="135">
        <f t="shared" si="147"/>
        <v>0</v>
      </c>
      <c r="S757" s="135">
        <f t="shared" si="147"/>
        <v>0</v>
      </c>
      <c r="T757" s="135">
        <f t="shared" si="147"/>
        <v>0</v>
      </c>
      <c r="U757" s="135">
        <f t="shared" si="147"/>
        <v>0</v>
      </c>
      <c r="V757" s="135">
        <f t="shared" si="147"/>
        <v>0</v>
      </c>
      <c r="W757" s="135">
        <f t="shared" si="147"/>
        <v>0</v>
      </c>
      <c r="X757" s="135">
        <f t="shared" si="147"/>
        <v>0</v>
      </c>
      <c r="Y757" s="135">
        <f t="shared" si="147"/>
        <v>0</v>
      </c>
      <c r="Z757" s="135">
        <f t="shared" si="147"/>
        <v>0</v>
      </c>
      <c r="AA757" s="135">
        <f t="shared" si="147"/>
        <v>0</v>
      </c>
      <c r="AB757" s="135">
        <f t="shared" si="147"/>
        <v>0</v>
      </c>
      <c r="AC757" s="135">
        <f t="shared" si="147"/>
        <v>0</v>
      </c>
      <c r="AD757" s="135">
        <f t="shared" si="147"/>
        <v>0</v>
      </c>
      <c r="AE757" s="135">
        <f t="shared" si="147"/>
        <v>0</v>
      </c>
      <c r="AF757" s="135">
        <f t="shared" si="147"/>
        <v>0</v>
      </c>
      <c r="AG757" s="135">
        <f t="shared" si="147"/>
        <v>0</v>
      </c>
      <c r="AH757" s="135">
        <f t="shared" si="147"/>
        <v>0</v>
      </c>
      <c r="AI757" s="135">
        <f t="shared" si="147"/>
        <v>0</v>
      </c>
      <c r="AJ757" s="135">
        <f t="shared" si="147"/>
        <v>0</v>
      </c>
      <c r="AK757" s="135">
        <f t="shared" si="147"/>
        <v>583629827.79999995</v>
      </c>
      <c r="AL757" s="135">
        <f t="shared" si="147"/>
        <v>0</v>
      </c>
      <c r="AM757" s="135">
        <f t="shared" si="147"/>
        <v>0</v>
      </c>
      <c r="AN757" s="135">
        <f t="shared" si="147"/>
        <v>0</v>
      </c>
      <c r="AO757" s="135">
        <f t="shared" si="147"/>
        <v>856581525.94999993</v>
      </c>
      <c r="AP757" s="135">
        <f t="shared" si="147"/>
        <v>0</v>
      </c>
      <c r="AQ757" s="135">
        <f t="shared" si="147"/>
        <v>0</v>
      </c>
      <c r="AR757" s="135">
        <f t="shared" si="147"/>
        <v>0</v>
      </c>
      <c r="AS757" s="135">
        <f t="shared" si="147"/>
        <v>0</v>
      </c>
      <c r="AT757" s="135">
        <f t="shared" si="147"/>
        <v>0</v>
      </c>
      <c r="AU757" s="135">
        <f t="shared" si="147"/>
        <v>0</v>
      </c>
      <c r="AV757" s="135">
        <f t="shared" si="147"/>
        <v>0</v>
      </c>
      <c r="AW757" s="135">
        <f t="shared" si="147"/>
        <v>0</v>
      </c>
      <c r="AX757" s="135">
        <f t="shared" si="147"/>
        <v>0</v>
      </c>
      <c r="AY757" s="135">
        <f t="shared" si="147"/>
        <v>363443531.88</v>
      </c>
      <c r="AZ757" s="135">
        <f t="shared" si="147"/>
        <v>0</v>
      </c>
      <c r="BA757" s="135">
        <f t="shared" si="147"/>
        <v>0</v>
      </c>
      <c r="BB757" s="135">
        <f t="shared" si="147"/>
        <v>0</v>
      </c>
    </row>
    <row r="758" spans="1:60" ht="78.75" customHeight="1" x14ac:dyDescent="0.25">
      <c r="A758" s="157" t="s">
        <v>163</v>
      </c>
      <c r="B758" s="16" t="s">
        <v>40</v>
      </c>
      <c r="C758" s="16" t="s">
        <v>40</v>
      </c>
      <c r="D758" s="16"/>
      <c r="E758" s="16"/>
      <c r="F758" s="16"/>
      <c r="G758" s="173"/>
      <c r="H758" s="18"/>
      <c r="I758" s="18" t="s">
        <v>1118</v>
      </c>
      <c r="J758" s="18"/>
      <c r="K758" s="67"/>
      <c r="L758" s="67"/>
      <c r="M758" s="18"/>
      <c r="N758" s="18"/>
      <c r="O758" s="43">
        <f t="shared" si="145"/>
        <v>9482872199</v>
      </c>
      <c r="P758" s="43">
        <f>+P759</f>
        <v>3783383971.3699999</v>
      </c>
      <c r="Q758" s="43">
        <f t="shared" si="147"/>
        <v>3895833342</v>
      </c>
      <c r="R758" s="43">
        <f t="shared" si="147"/>
        <v>0</v>
      </c>
      <c r="S758" s="43">
        <f t="shared" si="147"/>
        <v>0</v>
      </c>
      <c r="T758" s="43">
        <f t="shared" si="147"/>
        <v>0</v>
      </c>
      <c r="U758" s="43">
        <f t="shared" si="147"/>
        <v>0</v>
      </c>
      <c r="V758" s="43">
        <f t="shared" si="147"/>
        <v>0</v>
      </c>
      <c r="W758" s="43">
        <f t="shared" si="147"/>
        <v>0</v>
      </c>
      <c r="X758" s="43">
        <f t="shared" si="147"/>
        <v>0</v>
      </c>
      <c r="Y758" s="43">
        <f t="shared" si="147"/>
        <v>0</v>
      </c>
      <c r="Z758" s="43">
        <f t="shared" si="147"/>
        <v>0</v>
      </c>
      <c r="AA758" s="43">
        <f t="shared" si="147"/>
        <v>0</v>
      </c>
      <c r="AB758" s="43">
        <f t="shared" si="147"/>
        <v>0</v>
      </c>
      <c r="AC758" s="43">
        <f t="shared" si="147"/>
        <v>0</v>
      </c>
      <c r="AD758" s="43">
        <f t="shared" si="147"/>
        <v>0</v>
      </c>
      <c r="AE758" s="43">
        <f t="shared" si="147"/>
        <v>0</v>
      </c>
      <c r="AF758" s="43">
        <f t="shared" si="147"/>
        <v>0</v>
      </c>
      <c r="AG758" s="43">
        <f t="shared" si="147"/>
        <v>0</v>
      </c>
      <c r="AH758" s="43">
        <f t="shared" si="147"/>
        <v>0</v>
      </c>
      <c r="AI758" s="43">
        <f t="shared" si="147"/>
        <v>0</v>
      </c>
      <c r="AJ758" s="43">
        <f t="shared" si="147"/>
        <v>0</v>
      </c>
      <c r="AK758" s="43">
        <f t="shared" si="147"/>
        <v>583629827.79999995</v>
      </c>
      <c r="AL758" s="43">
        <f t="shared" si="147"/>
        <v>0</v>
      </c>
      <c r="AM758" s="43">
        <f t="shared" si="147"/>
        <v>0</v>
      </c>
      <c r="AN758" s="43">
        <f t="shared" si="147"/>
        <v>0</v>
      </c>
      <c r="AO758" s="43">
        <f t="shared" si="147"/>
        <v>856581525.94999993</v>
      </c>
      <c r="AP758" s="43">
        <f t="shared" si="147"/>
        <v>0</v>
      </c>
      <c r="AQ758" s="43">
        <f t="shared" si="147"/>
        <v>0</v>
      </c>
      <c r="AR758" s="43">
        <f t="shared" si="147"/>
        <v>0</v>
      </c>
      <c r="AS758" s="43">
        <f t="shared" si="147"/>
        <v>0</v>
      </c>
      <c r="AT758" s="43">
        <f t="shared" si="147"/>
        <v>0</v>
      </c>
      <c r="AU758" s="43">
        <f t="shared" si="147"/>
        <v>0</v>
      </c>
      <c r="AV758" s="43">
        <f t="shared" si="147"/>
        <v>0</v>
      </c>
      <c r="AW758" s="43">
        <f t="shared" si="147"/>
        <v>0</v>
      </c>
      <c r="AX758" s="43">
        <f t="shared" si="147"/>
        <v>0</v>
      </c>
      <c r="AY758" s="43">
        <f t="shared" si="147"/>
        <v>363443531.88</v>
      </c>
      <c r="AZ758" s="43">
        <f t="shared" si="147"/>
        <v>0</v>
      </c>
      <c r="BA758" s="43">
        <f t="shared" si="147"/>
        <v>0</v>
      </c>
      <c r="BB758" s="43">
        <f t="shared" si="147"/>
        <v>0</v>
      </c>
    </row>
    <row r="759" spans="1:60" ht="22.5" customHeight="1" x14ac:dyDescent="0.25">
      <c r="A759" s="157" t="s">
        <v>163</v>
      </c>
      <c r="B759" s="16" t="s">
        <v>40</v>
      </c>
      <c r="C759" s="16" t="s">
        <v>40</v>
      </c>
      <c r="D759" s="16" t="s">
        <v>276</v>
      </c>
      <c r="E759" s="16"/>
      <c r="F759" s="16"/>
      <c r="G759" s="173"/>
      <c r="H759" s="18"/>
      <c r="I759" s="18" t="s">
        <v>277</v>
      </c>
      <c r="J759" s="18"/>
      <c r="K759" s="67"/>
      <c r="L759" s="67"/>
      <c r="M759" s="18"/>
      <c r="N759" s="18"/>
      <c r="O759" s="43">
        <f t="shared" si="145"/>
        <v>9482872199</v>
      </c>
      <c r="P759" s="43">
        <f>+P760</f>
        <v>3783383971.3699999</v>
      </c>
      <c r="Q759" s="43">
        <f t="shared" si="147"/>
        <v>3895833342</v>
      </c>
      <c r="R759" s="43">
        <f t="shared" si="147"/>
        <v>0</v>
      </c>
      <c r="S759" s="43">
        <f t="shared" si="147"/>
        <v>0</v>
      </c>
      <c r="T759" s="43">
        <f t="shared" si="147"/>
        <v>0</v>
      </c>
      <c r="U759" s="43">
        <f t="shared" si="147"/>
        <v>0</v>
      </c>
      <c r="V759" s="43">
        <f t="shared" si="147"/>
        <v>0</v>
      </c>
      <c r="W759" s="43">
        <f t="shared" si="147"/>
        <v>0</v>
      </c>
      <c r="X759" s="43">
        <f t="shared" si="147"/>
        <v>0</v>
      </c>
      <c r="Y759" s="43">
        <f t="shared" si="147"/>
        <v>0</v>
      </c>
      <c r="Z759" s="43">
        <f t="shared" si="147"/>
        <v>0</v>
      </c>
      <c r="AA759" s="43">
        <f t="shared" si="147"/>
        <v>0</v>
      </c>
      <c r="AB759" s="43">
        <f t="shared" si="147"/>
        <v>0</v>
      </c>
      <c r="AC759" s="43">
        <f t="shared" si="147"/>
        <v>0</v>
      </c>
      <c r="AD759" s="43">
        <f t="shared" si="147"/>
        <v>0</v>
      </c>
      <c r="AE759" s="43">
        <f t="shared" si="147"/>
        <v>0</v>
      </c>
      <c r="AF759" s="43">
        <f t="shared" si="147"/>
        <v>0</v>
      </c>
      <c r="AG759" s="43">
        <f t="shared" si="147"/>
        <v>0</v>
      </c>
      <c r="AH759" s="43">
        <f t="shared" si="147"/>
        <v>0</v>
      </c>
      <c r="AI759" s="43">
        <f t="shared" si="147"/>
        <v>0</v>
      </c>
      <c r="AJ759" s="43">
        <f t="shared" si="147"/>
        <v>0</v>
      </c>
      <c r="AK759" s="43">
        <f t="shared" si="147"/>
        <v>583629827.79999995</v>
      </c>
      <c r="AL759" s="43">
        <f t="shared" si="147"/>
        <v>0</v>
      </c>
      <c r="AM759" s="43">
        <f t="shared" si="147"/>
        <v>0</v>
      </c>
      <c r="AN759" s="43">
        <f t="shared" si="147"/>
        <v>0</v>
      </c>
      <c r="AO759" s="43">
        <f t="shared" si="147"/>
        <v>856581525.94999993</v>
      </c>
      <c r="AP759" s="43">
        <f t="shared" si="147"/>
        <v>0</v>
      </c>
      <c r="AQ759" s="43">
        <f t="shared" si="147"/>
        <v>0</v>
      </c>
      <c r="AR759" s="43">
        <f t="shared" si="147"/>
        <v>0</v>
      </c>
      <c r="AS759" s="43">
        <f t="shared" si="147"/>
        <v>0</v>
      </c>
      <c r="AT759" s="43">
        <f t="shared" si="147"/>
        <v>0</v>
      </c>
      <c r="AU759" s="43">
        <f t="shared" si="147"/>
        <v>0</v>
      </c>
      <c r="AV759" s="43">
        <f t="shared" si="147"/>
        <v>0</v>
      </c>
      <c r="AW759" s="43">
        <f t="shared" si="147"/>
        <v>0</v>
      </c>
      <c r="AX759" s="43">
        <f t="shared" si="147"/>
        <v>0</v>
      </c>
      <c r="AY759" s="43">
        <f t="shared" si="147"/>
        <v>363443531.88</v>
      </c>
      <c r="AZ759" s="43">
        <f t="shared" si="147"/>
        <v>0</v>
      </c>
      <c r="BA759" s="43">
        <f t="shared" si="147"/>
        <v>0</v>
      </c>
      <c r="BB759" s="43">
        <f t="shared" si="147"/>
        <v>0</v>
      </c>
      <c r="BC759" s="10"/>
      <c r="BD759" s="10"/>
      <c r="BE759" s="10"/>
    </row>
    <row r="760" spans="1:60" ht="13.5" customHeight="1" x14ac:dyDescent="0.25">
      <c r="A760" s="157" t="s">
        <v>163</v>
      </c>
      <c r="B760" s="16" t="s">
        <v>40</v>
      </c>
      <c r="C760" s="16" t="s">
        <v>40</v>
      </c>
      <c r="D760" s="16" t="s">
        <v>276</v>
      </c>
      <c r="E760" s="16" t="s">
        <v>391</v>
      </c>
      <c r="F760" s="16"/>
      <c r="G760" s="173"/>
      <c r="H760" s="18"/>
      <c r="I760" s="18" t="s">
        <v>392</v>
      </c>
      <c r="J760" s="18"/>
      <c r="K760" s="67"/>
      <c r="L760" s="67"/>
      <c r="M760" s="18"/>
      <c r="N760" s="18"/>
      <c r="O760" s="43">
        <f>+SUM(P760:BA760)</f>
        <v>9482872199</v>
      </c>
      <c r="P760" s="43">
        <f>+P761+P763+P765+P768+P771+P775+P777+P779+P781+P783+P786+P788+P810</f>
        <v>3783383971.3699999</v>
      </c>
      <c r="Q760" s="43">
        <f t="shared" ref="Q760:BB760" si="148">+Q761+Q763+Q765+Q768+Q771+Q777+Q779+Q781+Q783+Q788+Q810</f>
        <v>3895833342</v>
      </c>
      <c r="R760" s="43">
        <f t="shared" si="148"/>
        <v>0</v>
      </c>
      <c r="S760" s="43">
        <f t="shared" si="148"/>
        <v>0</v>
      </c>
      <c r="T760" s="43">
        <f t="shared" si="148"/>
        <v>0</v>
      </c>
      <c r="U760" s="43">
        <f t="shared" si="148"/>
        <v>0</v>
      </c>
      <c r="V760" s="43">
        <f t="shared" si="148"/>
        <v>0</v>
      </c>
      <c r="W760" s="43">
        <f t="shared" si="148"/>
        <v>0</v>
      </c>
      <c r="X760" s="43">
        <f t="shared" si="148"/>
        <v>0</v>
      </c>
      <c r="Y760" s="43">
        <f t="shared" si="148"/>
        <v>0</v>
      </c>
      <c r="Z760" s="43">
        <f t="shared" si="148"/>
        <v>0</v>
      </c>
      <c r="AA760" s="43">
        <f t="shared" si="148"/>
        <v>0</v>
      </c>
      <c r="AB760" s="43">
        <f t="shared" si="148"/>
        <v>0</v>
      </c>
      <c r="AC760" s="43">
        <f t="shared" si="148"/>
        <v>0</v>
      </c>
      <c r="AD760" s="43">
        <f t="shared" si="148"/>
        <v>0</v>
      </c>
      <c r="AE760" s="43">
        <f t="shared" si="148"/>
        <v>0</v>
      </c>
      <c r="AF760" s="43">
        <f t="shared" si="148"/>
        <v>0</v>
      </c>
      <c r="AG760" s="43">
        <f t="shared" si="148"/>
        <v>0</v>
      </c>
      <c r="AH760" s="43">
        <f t="shared" si="148"/>
        <v>0</v>
      </c>
      <c r="AI760" s="43">
        <f t="shared" si="148"/>
        <v>0</v>
      </c>
      <c r="AJ760" s="43">
        <f t="shared" si="148"/>
        <v>0</v>
      </c>
      <c r="AK760" s="43">
        <f t="shared" si="148"/>
        <v>583629827.79999995</v>
      </c>
      <c r="AL760" s="43">
        <f t="shared" si="148"/>
        <v>0</v>
      </c>
      <c r="AM760" s="43">
        <f t="shared" si="148"/>
        <v>0</v>
      </c>
      <c r="AN760" s="43">
        <f t="shared" si="148"/>
        <v>0</v>
      </c>
      <c r="AO760" s="43">
        <f t="shared" si="148"/>
        <v>856581525.94999993</v>
      </c>
      <c r="AP760" s="43">
        <f t="shared" si="148"/>
        <v>0</v>
      </c>
      <c r="AQ760" s="43">
        <f t="shared" si="148"/>
        <v>0</v>
      </c>
      <c r="AR760" s="43">
        <f t="shared" si="148"/>
        <v>0</v>
      </c>
      <c r="AS760" s="43">
        <f t="shared" si="148"/>
        <v>0</v>
      </c>
      <c r="AT760" s="43">
        <f t="shared" si="148"/>
        <v>0</v>
      </c>
      <c r="AU760" s="43">
        <f t="shared" si="148"/>
        <v>0</v>
      </c>
      <c r="AV760" s="43">
        <f t="shared" si="148"/>
        <v>0</v>
      </c>
      <c r="AW760" s="43">
        <f t="shared" si="148"/>
        <v>0</v>
      </c>
      <c r="AX760" s="43">
        <f t="shared" si="148"/>
        <v>0</v>
      </c>
      <c r="AY760" s="43">
        <f t="shared" si="148"/>
        <v>363443531.88</v>
      </c>
      <c r="AZ760" s="43">
        <f t="shared" si="148"/>
        <v>0</v>
      </c>
      <c r="BA760" s="43">
        <f t="shared" si="148"/>
        <v>0</v>
      </c>
      <c r="BB760" s="43">
        <f t="shared" si="148"/>
        <v>0</v>
      </c>
      <c r="BC760" s="10"/>
      <c r="BD760" s="10"/>
      <c r="BE760" s="10"/>
    </row>
    <row r="761" spans="1:60" ht="33.75" customHeight="1" x14ac:dyDescent="0.2">
      <c r="A761" s="157" t="s">
        <v>163</v>
      </c>
      <c r="B761" s="16" t="s">
        <v>40</v>
      </c>
      <c r="C761" s="16" t="s">
        <v>40</v>
      </c>
      <c r="D761" s="16" t="s">
        <v>276</v>
      </c>
      <c r="E761" s="16" t="s">
        <v>391</v>
      </c>
      <c r="F761" s="294" t="s">
        <v>1350</v>
      </c>
      <c r="G761" s="173"/>
      <c r="H761" s="169" t="s">
        <v>860</v>
      </c>
      <c r="I761" s="149" t="s">
        <v>863</v>
      </c>
      <c r="J761" s="18"/>
      <c r="K761" s="67"/>
      <c r="L761" s="67"/>
      <c r="M761" s="18" t="s">
        <v>907</v>
      </c>
      <c r="N761" s="59">
        <v>200000000</v>
      </c>
      <c r="O761" s="43">
        <f t="shared" si="145"/>
        <v>200000000</v>
      </c>
      <c r="P761" s="44">
        <v>200000000</v>
      </c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  <c r="AS761" s="43"/>
      <c r="AT761" s="43"/>
      <c r="AU761" s="43"/>
      <c r="AV761" s="43"/>
      <c r="AW761" s="43"/>
      <c r="AX761" s="43"/>
      <c r="AY761" s="43"/>
      <c r="AZ761" s="43"/>
      <c r="BA761" s="43"/>
      <c r="BB761" s="43"/>
      <c r="BC761" s="10"/>
      <c r="BD761" s="10"/>
      <c r="BE761" s="10"/>
      <c r="BH761" s="129">
        <f>+N761-O761</f>
        <v>0</v>
      </c>
    </row>
    <row r="762" spans="1:60" ht="51.75" customHeight="1" x14ac:dyDescent="0.2">
      <c r="A762" s="157"/>
      <c r="B762" s="16"/>
      <c r="C762" s="16"/>
      <c r="D762" s="16"/>
      <c r="E762" s="16"/>
      <c r="F762" s="16"/>
      <c r="G762" s="173"/>
      <c r="H762" s="169"/>
      <c r="I762" s="149"/>
      <c r="J762" s="18"/>
      <c r="K762" s="70" t="s">
        <v>1067</v>
      </c>
      <c r="L762" s="71">
        <v>200000000</v>
      </c>
      <c r="M762" s="18"/>
      <c r="N762" s="18"/>
      <c r="O762" s="43">
        <f t="shared" si="145"/>
        <v>0</v>
      </c>
      <c r="P762" s="44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  <c r="AS762" s="43"/>
      <c r="AT762" s="43"/>
      <c r="AU762" s="43"/>
      <c r="AV762" s="43"/>
      <c r="AW762" s="43"/>
      <c r="AX762" s="43"/>
      <c r="AY762" s="43"/>
      <c r="AZ762" s="43"/>
      <c r="BA762" s="43"/>
      <c r="BB762" s="43"/>
      <c r="BC762" s="10"/>
      <c r="BD762" s="10"/>
      <c r="BE762" s="10"/>
    </row>
    <row r="763" spans="1:60" ht="33.75" customHeight="1" x14ac:dyDescent="0.2">
      <c r="A763" s="157" t="s">
        <v>163</v>
      </c>
      <c r="B763" s="16" t="s">
        <v>40</v>
      </c>
      <c r="C763" s="16" t="s">
        <v>40</v>
      </c>
      <c r="D763" s="16" t="s">
        <v>276</v>
      </c>
      <c r="E763" s="16" t="s">
        <v>391</v>
      </c>
      <c r="F763" s="294" t="s">
        <v>1351</v>
      </c>
      <c r="G763" s="173"/>
      <c r="H763" s="169" t="s">
        <v>861</v>
      </c>
      <c r="I763" s="149" t="s">
        <v>862</v>
      </c>
      <c r="J763" s="18"/>
      <c r="K763" s="67"/>
      <c r="L763" s="67"/>
      <c r="M763" s="18" t="s">
        <v>907</v>
      </c>
      <c r="N763" s="59">
        <v>200000000</v>
      </c>
      <c r="O763" s="43">
        <f t="shared" si="145"/>
        <v>200000000</v>
      </c>
      <c r="P763" s="44">
        <v>200000000</v>
      </c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  <c r="AS763" s="43"/>
      <c r="AT763" s="43"/>
      <c r="AU763" s="43"/>
      <c r="AV763" s="43"/>
      <c r="AW763" s="43"/>
      <c r="AX763" s="43"/>
      <c r="AY763" s="43"/>
      <c r="AZ763" s="43"/>
      <c r="BA763" s="43"/>
      <c r="BB763" s="43"/>
      <c r="BC763" s="10"/>
      <c r="BD763" s="10"/>
      <c r="BE763" s="10"/>
      <c r="BH763" s="129">
        <f>+N763-O763</f>
        <v>0</v>
      </c>
    </row>
    <row r="764" spans="1:60" ht="51.75" customHeight="1" x14ac:dyDescent="0.2">
      <c r="A764" s="157"/>
      <c r="B764" s="16"/>
      <c r="C764" s="16"/>
      <c r="D764" s="16"/>
      <c r="E764" s="16"/>
      <c r="F764" s="16"/>
      <c r="G764" s="173"/>
      <c r="H764" s="169"/>
      <c r="I764" s="149"/>
      <c r="J764" s="18"/>
      <c r="K764" s="70" t="s">
        <v>1067</v>
      </c>
      <c r="L764" s="71">
        <v>200000000</v>
      </c>
      <c r="M764" s="18"/>
      <c r="N764" s="18"/>
      <c r="O764" s="43">
        <f t="shared" si="145"/>
        <v>0</v>
      </c>
      <c r="P764" s="44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  <c r="AS764" s="43"/>
      <c r="AT764" s="43"/>
      <c r="AU764" s="43"/>
      <c r="AV764" s="43"/>
      <c r="AW764" s="43"/>
      <c r="AX764" s="43"/>
      <c r="AY764" s="43"/>
      <c r="AZ764" s="43"/>
      <c r="BA764" s="43"/>
      <c r="BB764" s="43"/>
      <c r="BC764" s="10"/>
      <c r="BD764" s="10"/>
      <c r="BE764" s="10"/>
    </row>
    <row r="765" spans="1:60" ht="33.75" customHeight="1" x14ac:dyDescent="0.25">
      <c r="A765" s="157" t="s">
        <v>163</v>
      </c>
      <c r="B765" s="16" t="s">
        <v>40</v>
      </c>
      <c r="C765" s="16" t="s">
        <v>40</v>
      </c>
      <c r="D765" s="16" t="s">
        <v>276</v>
      </c>
      <c r="E765" s="16" t="s">
        <v>391</v>
      </c>
      <c r="F765" s="294" t="s">
        <v>1201</v>
      </c>
      <c r="G765" s="54" t="s">
        <v>435</v>
      </c>
      <c r="H765" s="17" t="s">
        <v>436</v>
      </c>
      <c r="I765" s="146" t="s">
        <v>787</v>
      </c>
      <c r="J765" s="18" t="s">
        <v>553</v>
      </c>
      <c r="K765" s="67"/>
      <c r="L765" s="67"/>
      <c r="M765" s="18" t="s">
        <v>907</v>
      </c>
      <c r="N765" s="59">
        <v>232000000</v>
      </c>
      <c r="O765" s="43">
        <f t="shared" si="145"/>
        <v>232000000</v>
      </c>
      <c r="P765" s="44">
        <v>0</v>
      </c>
      <c r="Q765" s="44">
        <v>0</v>
      </c>
      <c r="R765" s="44"/>
      <c r="S765" s="44">
        <v>0</v>
      </c>
      <c r="T765" s="44">
        <v>0</v>
      </c>
      <c r="U765" s="44">
        <v>0</v>
      </c>
      <c r="V765" s="44">
        <v>0</v>
      </c>
      <c r="W765" s="44">
        <v>0</v>
      </c>
      <c r="X765" s="44">
        <v>0</v>
      </c>
      <c r="Y765" s="44"/>
      <c r="Z765" s="44">
        <v>0</v>
      </c>
      <c r="AA765" s="44"/>
      <c r="AB765" s="44">
        <v>0</v>
      </c>
      <c r="AC765" s="44">
        <v>0</v>
      </c>
      <c r="AD765" s="44">
        <v>0</v>
      </c>
      <c r="AE765" s="44"/>
      <c r="AF765" s="44">
        <v>0</v>
      </c>
      <c r="AG765" s="44">
        <v>0</v>
      </c>
      <c r="AH765" s="44">
        <v>0</v>
      </c>
      <c r="AI765" s="44">
        <v>0</v>
      </c>
      <c r="AJ765" s="44">
        <v>0</v>
      </c>
      <c r="AK765" s="44">
        <v>232000000</v>
      </c>
      <c r="AL765" s="44">
        <v>0</v>
      </c>
      <c r="AM765" s="44">
        <v>0</v>
      </c>
      <c r="AN765" s="44">
        <v>0</v>
      </c>
      <c r="AO765" s="44">
        <v>0</v>
      </c>
      <c r="AP765" s="44">
        <v>0</v>
      </c>
      <c r="AQ765" s="44">
        <v>0</v>
      </c>
      <c r="AR765" s="44">
        <v>0</v>
      </c>
      <c r="AS765" s="44">
        <v>0</v>
      </c>
      <c r="AT765" s="44">
        <v>0</v>
      </c>
      <c r="AU765" s="44">
        <v>0</v>
      </c>
      <c r="AV765" s="44"/>
      <c r="AW765" s="44"/>
      <c r="AX765" s="44">
        <v>0</v>
      </c>
      <c r="AY765" s="44"/>
      <c r="AZ765" s="44">
        <v>0</v>
      </c>
      <c r="BA765" s="44"/>
      <c r="BB765" s="44"/>
      <c r="BC765" s="10"/>
      <c r="BD765" s="10"/>
      <c r="BE765" s="10"/>
      <c r="BH765" s="129">
        <f>+N765-O765</f>
        <v>0</v>
      </c>
    </row>
    <row r="766" spans="1:60" ht="27.75" customHeight="1" x14ac:dyDescent="0.25">
      <c r="A766" s="157"/>
      <c r="B766" s="16"/>
      <c r="C766" s="16"/>
      <c r="D766" s="16"/>
      <c r="E766" s="16"/>
      <c r="F766" s="16"/>
      <c r="G766" s="54"/>
      <c r="H766" s="17"/>
      <c r="I766" s="146"/>
      <c r="J766" s="18"/>
      <c r="K766" s="70" t="s">
        <v>964</v>
      </c>
      <c r="L766" s="72">
        <v>94000000</v>
      </c>
      <c r="M766" s="18"/>
      <c r="N766" s="59"/>
      <c r="O766" s="43">
        <f t="shared" si="145"/>
        <v>0</v>
      </c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  <c r="AA766" s="44"/>
      <c r="AB766" s="44"/>
      <c r="AC766" s="44"/>
      <c r="AD766" s="44"/>
      <c r="AE766" s="44"/>
      <c r="AF766" s="44"/>
      <c r="AG766" s="44"/>
      <c r="AH766" s="44"/>
      <c r="AI766" s="44"/>
      <c r="AJ766" s="44"/>
      <c r="AK766" s="44"/>
      <c r="AL766" s="44"/>
      <c r="AM766" s="44"/>
      <c r="AN766" s="44"/>
      <c r="AO766" s="44"/>
      <c r="AP766" s="44"/>
      <c r="AQ766" s="44"/>
      <c r="AR766" s="44"/>
      <c r="AS766" s="44"/>
      <c r="AT766" s="44"/>
      <c r="AU766" s="44"/>
      <c r="AV766" s="44"/>
      <c r="AW766" s="44"/>
      <c r="AX766" s="44"/>
      <c r="AY766" s="44"/>
      <c r="AZ766" s="44"/>
      <c r="BA766" s="44"/>
      <c r="BB766" s="44"/>
      <c r="BC766" s="10"/>
      <c r="BD766" s="10"/>
      <c r="BE766" s="10"/>
    </row>
    <row r="767" spans="1:60" ht="25.5" customHeight="1" x14ac:dyDescent="0.25">
      <c r="A767" s="157"/>
      <c r="B767" s="16"/>
      <c r="C767" s="16"/>
      <c r="D767" s="16"/>
      <c r="E767" s="16"/>
      <c r="F767" s="16"/>
      <c r="G767" s="54"/>
      <c r="H767" s="17"/>
      <c r="I767" s="146"/>
      <c r="J767" s="18"/>
      <c r="K767" s="70" t="s">
        <v>1026</v>
      </c>
      <c r="L767" s="71">
        <v>138000000</v>
      </c>
      <c r="M767" s="18"/>
      <c r="N767" s="18"/>
      <c r="O767" s="43">
        <f t="shared" si="145"/>
        <v>0</v>
      </c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  <c r="AA767" s="44"/>
      <c r="AB767" s="44"/>
      <c r="AC767" s="44"/>
      <c r="AD767" s="44"/>
      <c r="AE767" s="44"/>
      <c r="AF767" s="44"/>
      <c r="AG767" s="44"/>
      <c r="AH767" s="44"/>
      <c r="AI767" s="44"/>
      <c r="AJ767" s="44"/>
      <c r="AK767" s="44"/>
      <c r="AL767" s="44"/>
      <c r="AM767" s="44"/>
      <c r="AN767" s="44"/>
      <c r="AO767" s="44"/>
      <c r="AP767" s="44"/>
      <c r="AQ767" s="44"/>
      <c r="AR767" s="44"/>
      <c r="AS767" s="44"/>
      <c r="AT767" s="44"/>
      <c r="AU767" s="44"/>
      <c r="AV767" s="44"/>
      <c r="AW767" s="44"/>
      <c r="AX767" s="44"/>
      <c r="AY767" s="44"/>
      <c r="AZ767" s="44"/>
      <c r="BA767" s="44"/>
      <c r="BB767" s="44"/>
      <c r="BC767" s="10"/>
      <c r="BD767" s="10"/>
      <c r="BE767" s="10"/>
    </row>
    <row r="768" spans="1:60" ht="22.5" customHeight="1" x14ac:dyDescent="0.25">
      <c r="A768" s="157" t="s">
        <v>163</v>
      </c>
      <c r="B768" s="16" t="s">
        <v>40</v>
      </c>
      <c r="C768" s="16" t="s">
        <v>40</v>
      </c>
      <c r="D768" s="16" t="s">
        <v>276</v>
      </c>
      <c r="E768" s="16" t="s">
        <v>391</v>
      </c>
      <c r="F768" s="294" t="s">
        <v>1352</v>
      </c>
      <c r="G768" s="54"/>
      <c r="H768" s="17"/>
      <c r="I768" s="146" t="s">
        <v>820</v>
      </c>
      <c r="J768" s="18"/>
      <c r="K768" s="67"/>
      <c r="L768" s="189"/>
      <c r="M768" s="18" t="s">
        <v>907</v>
      </c>
      <c r="N768" s="59">
        <v>300328337.49000001</v>
      </c>
      <c r="O768" s="43">
        <f t="shared" si="145"/>
        <v>300328337.49000001</v>
      </c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  <c r="AA768" s="44"/>
      <c r="AB768" s="44"/>
      <c r="AC768" s="44"/>
      <c r="AD768" s="44"/>
      <c r="AE768" s="44"/>
      <c r="AF768" s="44"/>
      <c r="AG768" s="44"/>
      <c r="AH768" s="44"/>
      <c r="AI768" s="44"/>
      <c r="AJ768" s="44"/>
      <c r="AK768" s="44">
        <v>300328337.49000001</v>
      </c>
      <c r="AL768" s="44"/>
      <c r="AM768" s="44"/>
      <c r="AN768" s="44"/>
      <c r="AO768" s="44"/>
      <c r="AP768" s="44"/>
      <c r="AQ768" s="44"/>
      <c r="AR768" s="44"/>
      <c r="AS768" s="44"/>
      <c r="AT768" s="44"/>
      <c r="AU768" s="44"/>
      <c r="AV768" s="44"/>
      <c r="AW768" s="44"/>
      <c r="AX768" s="44"/>
      <c r="AY768" s="44"/>
      <c r="AZ768" s="44"/>
      <c r="BA768" s="44"/>
      <c r="BB768" s="44"/>
      <c r="BC768" s="10"/>
      <c r="BD768" s="10"/>
      <c r="BE768" s="10"/>
      <c r="BH768" s="129">
        <f>+N768-O768</f>
        <v>0</v>
      </c>
    </row>
    <row r="769" spans="1:60" ht="38.25" customHeight="1" x14ac:dyDescent="0.25">
      <c r="A769" s="157"/>
      <c r="B769" s="16"/>
      <c r="C769" s="16"/>
      <c r="D769" s="16"/>
      <c r="E769" s="16"/>
      <c r="F769" s="16"/>
      <c r="G769" s="54"/>
      <c r="H769" s="17"/>
      <c r="I769" s="146"/>
      <c r="J769" s="18"/>
      <c r="K769" s="70" t="s">
        <v>1027</v>
      </c>
      <c r="L769" s="72">
        <v>16897908.800000001</v>
      </c>
      <c r="M769" s="18"/>
      <c r="N769" s="18"/>
      <c r="O769" s="43">
        <f t="shared" si="145"/>
        <v>0</v>
      </c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  <c r="AA769" s="44"/>
      <c r="AB769" s="44"/>
      <c r="AC769" s="44"/>
      <c r="AD769" s="44"/>
      <c r="AE769" s="44"/>
      <c r="AF769" s="44"/>
      <c r="AG769" s="44"/>
      <c r="AH769" s="44"/>
      <c r="AI769" s="44"/>
      <c r="AJ769" s="44"/>
      <c r="AK769" s="44"/>
      <c r="AL769" s="44"/>
      <c r="AM769" s="44"/>
      <c r="AN769" s="44"/>
      <c r="AO769" s="44"/>
      <c r="AP769" s="44"/>
      <c r="AQ769" s="44"/>
      <c r="AR769" s="44"/>
      <c r="AS769" s="44"/>
      <c r="AT769" s="44"/>
      <c r="AU769" s="44"/>
      <c r="AV769" s="44"/>
      <c r="AW769" s="44"/>
      <c r="AX769" s="44"/>
      <c r="AY769" s="44"/>
      <c r="AZ769" s="44"/>
      <c r="BA769" s="44"/>
      <c r="BB769" s="44"/>
      <c r="BC769" s="10"/>
      <c r="BD769" s="10"/>
      <c r="BE769" s="10"/>
    </row>
    <row r="770" spans="1:60" ht="26.25" customHeight="1" x14ac:dyDescent="0.25">
      <c r="A770" s="157"/>
      <c r="B770" s="16"/>
      <c r="C770" s="16"/>
      <c r="D770" s="16"/>
      <c r="E770" s="16"/>
      <c r="F770" s="16"/>
      <c r="G770" s="54"/>
      <c r="H770" s="17"/>
      <c r="I770" s="146"/>
      <c r="J770" s="18"/>
      <c r="K770" s="70" t="s">
        <v>1026</v>
      </c>
      <c r="L770" s="72">
        <v>283430428.69</v>
      </c>
      <c r="M770" s="18"/>
      <c r="N770" s="62"/>
      <c r="O770" s="43">
        <f t="shared" si="145"/>
        <v>0</v>
      </c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  <c r="AA770" s="44"/>
      <c r="AB770" s="44"/>
      <c r="AC770" s="44"/>
      <c r="AD770" s="44"/>
      <c r="AE770" s="44"/>
      <c r="AF770" s="44"/>
      <c r="AG770" s="44"/>
      <c r="AH770" s="44"/>
      <c r="AI770" s="44"/>
      <c r="AJ770" s="44"/>
      <c r="AK770" s="44"/>
      <c r="AL770" s="44"/>
      <c r="AM770" s="44"/>
      <c r="AN770" s="44"/>
      <c r="AO770" s="44"/>
      <c r="AP770" s="44"/>
      <c r="AQ770" s="44"/>
      <c r="AR770" s="44"/>
      <c r="AS770" s="44"/>
      <c r="AT770" s="44"/>
      <c r="AU770" s="44"/>
      <c r="AV770" s="44"/>
      <c r="AW770" s="44"/>
      <c r="AX770" s="44"/>
      <c r="AY770" s="44"/>
      <c r="AZ770" s="44"/>
      <c r="BA770" s="44"/>
      <c r="BB770" s="44"/>
      <c r="BC770" s="10"/>
      <c r="BD770" s="10"/>
      <c r="BE770" s="10"/>
    </row>
    <row r="771" spans="1:60" ht="22.5" customHeight="1" x14ac:dyDescent="0.25">
      <c r="A771" s="157" t="s">
        <v>163</v>
      </c>
      <c r="B771" s="16" t="s">
        <v>40</v>
      </c>
      <c r="C771" s="16" t="s">
        <v>40</v>
      </c>
      <c r="D771" s="16" t="s">
        <v>276</v>
      </c>
      <c r="E771" s="16" t="s">
        <v>391</v>
      </c>
      <c r="F771" s="294" t="s">
        <v>1353</v>
      </c>
      <c r="G771" s="54"/>
      <c r="H771" s="17"/>
      <c r="I771" s="146" t="s">
        <v>1134</v>
      </c>
      <c r="J771" s="18"/>
      <c r="K771" s="67"/>
      <c r="L771" s="67"/>
      <c r="M771" s="18" t="s">
        <v>907</v>
      </c>
      <c r="N771" s="59">
        <v>191968572.44</v>
      </c>
      <c r="O771" s="43">
        <f t="shared" si="145"/>
        <v>191968572.44</v>
      </c>
      <c r="P771" s="44">
        <v>140667082.13</v>
      </c>
      <c r="Q771" s="44"/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44"/>
      <c r="AC771" s="44"/>
      <c r="AD771" s="44"/>
      <c r="AE771" s="44"/>
      <c r="AF771" s="44"/>
      <c r="AG771" s="44"/>
      <c r="AH771" s="44"/>
      <c r="AI771" s="44"/>
      <c r="AJ771" s="44"/>
      <c r="AK771" s="44">
        <v>51301490.310000002</v>
      </c>
      <c r="AL771" s="44"/>
      <c r="AM771" s="44"/>
      <c r="AN771" s="44"/>
      <c r="AO771" s="44"/>
      <c r="AP771" s="44"/>
      <c r="AQ771" s="44"/>
      <c r="AR771" s="44"/>
      <c r="AS771" s="44"/>
      <c r="AT771" s="44"/>
      <c r="AU771" s="44"/>
      <c r="AV771" s="44"/>
      <c r="AW771" s="44"/>
      <c r="AX771" s="44"/>
      <c r="AY771" s="44"/>
      <c r="AZ771" s="44"/>
      <c r="BA771" s="44"/>
      <c r="BB771" s="44"/>
      <c r="BC771" s="10"/>
      <c r="BD771" s="10"/>
      <c r="BE771" s="10"/>
      <c r="BH771" s="129">
        <f>+N771-O771</f>
        <v>0</v>
      </c>
    </row>
    <row r="772" spans="1:60" ht="51" customHeight="1" x14ac:dyDescent="0.25">
      <c r="A772" s="157"/>
      <c r="B772" s="16"/>
      <c r="C772" s="16"/>
      <c r="D772" s="16"/>
      <c r="E772" s="16"/>
      <c r="F772" s="16"/>
      <c r="G772" s="54"/>
      <c r="H772" s="17"/>
      <c r="I772" s="146"/>
      <c r="J772" s="18"/>
      <c r="K772" s="70" t="s">
        <v>1067</v>
      </c>
      <c r="L772" s="71">
        <v>140667082.13</v>
      </c>
      <c r="M772" s="18"/>
      <c r="N772" s="18"/>
      <c r="O772" s="43">
        <f t="shared" si="145"/>
        <v>0</v>
      </c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44"/>
      <c r="AC772" s="44"/>
      <c r="AD772" s="44"/>
      <c r="AE772" s="44"/>
      <c r="AF772" s="44"/>
      <c r="AG772" s="44"/>
      <c r="AH772" s="44"/>
      <c r="AI772" s="44"/>
      <c r="AJ772" s="44"/>
      <c r="AK772" s="44"/>
      <c r="AL772" s="44"/>
      <c r="AM772" s="44"/>
      <c r="AN772" s="44"/>
      <c r="AO772" s="44"/>
      <c r="AP772" s="44"/>
      <c r="AQ772" s="44"/>
      <c r="AR772" s="44"/>
      <c r="AS772" s="44"/>
      <c r="AT772" s="44"/>
      <c r="AU772" s="44"/>
      <c r="AV772" s="44"/>
      <c r="AW772" s="44"/>
      <c r="AX772" s="44"/>
      <c r="AY772" s="44"/>
      <c r="AZ772" s="44"/>
      <c r="BA772" s="44"/>
      <c r="BB772" s="44"/>
      <c r="BC772" s="10"/>
      <c r="BD772" s="10"/>
      <c r="BE772" s="10"/>
    </row>
    <row r="773" spans="1:60" ht="63.75" customHeight="1" x14ac:dyDescent="0.25">
      <c r="A773" s="157"/>
      <c r="B773" s="16"/>
      <c r="C773" s="16"/>
      <c r="D773" s="16"/>
      <c r="E773" s="16"/>
      <c r="F773" s="16"/>
      <c r="G773" s="54"/>
      <c r="H773" s="17"/>
      <c r="I773" s="146"/>
      <c r="J773" s="18"/>
      <c r="K773" s="101" t="s">
        <v>1028</v>
      </c>
      <c r="L773" s="71">
        <v>8576.73</v>
      </c>
      <c r="M773" s="18"/>
      <c r="N773" s="18"/>
      <c r="O773" s="43">
        <f t="shared" si="145"/>
        <v>0</v>
      </c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  <c r="AA773" s="44"/>
      <c r="AB773" s="44"/>
      <c r="AC773" s="44"/>
      <c r="AD773" s="44"/>
      <c r="AE773" s="44"/>
      <c r="AF773" s="44"/>
      <c r="AG773" s="44"/>
      <c r="AH773" s="44"/>
      <c r="AI773" s="44"/>
      <c r="AJ773" s="44"/>
      <c r="AK773" s="44"/>
      <c r="AL773" s="44"/>
      <c r="AM773" s="44"/>
      <c r="AN773" s="44"/>
      <c r="AO773" s="44"/>
      <c r="AP773" s="44"/>
      <c r="AQ773" s="44"/>
      <c r="AR773" s="44"/>
      <c r="AS773" s="44"/>
      <c r="AT773" s="44"/>
      <c r="AU773" s="44"/>
      <c r="AV773" s="44"/>
      <c r="AW773" s="44"/>
      <c r="AX773" s="44"/>
      <c r="AY773" s="44"/>
      <c r="AZ773" s="44"/>
      <c r="BA773" s="44"/>
      <c r="BB773" s="44"/>
      <c r="BC773" s="10"/>
      <c r="BD773" s="10"/>
      <c r="BE773" s="10"/>
    </row>
    <row r="774" spans="1:60" ht="26.25" customHeight="1" x14ac:dyDescent="0.25">
      <c r="A774" s="157"/>
      <c r="B774" s="16"/>
      <c r="C774" s="16"/>
      <c r="D774" s="16"/>
      <c r="E774" s="16"/>
      <c r="F774" s="16"/>
      <c r="G774" s="54"/>
      <c r="H774" s="17"/>
      <c r="I774" s="146"/>
      <c r="J774" s="18"/>
      <c r="K774" s="70" t="s">
        <v>1026</v>
      </c>
      <c r="L774" s="71">
        <v>51292913.580000006</v>
      </c>
      <c r="M774" s="18"/>
      <c r="N774" s="59"/>
      <c r="O774" s="43">
        <f t="shared" si="145"/>
        <v>0</v>
      </c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  <c r="AI774" s="44"/>
      <c r="AJ774" s="44"/>
      <c r="AK774" s="44"/>
      <c r="AL774" s="44"/>
      <c r="AM774" s="44"/>
      <c r="AN774" s="44"/>
      <c r="AO774" s="44"/>
      <c r="AP774" s="44"/>
      <c r="AQ774" s="44"/>
      <c r="AR774" s="44"/>
      <c r="AS774" s="44"/>
      <c r="AT774" s="44"/>
      <c r="AU774" s="44"/>
      <c r="AV774" s="44"/>
      <c r="AW774" s="44"/>
      <c r="AX774" s="44"/>
      <c r="AY774" s="44"/>
      <c r="AZ774" s="44"/>
      <c r="BA774" s="44"/>
      <c r="BB774" s="44"/>
      <c r="BC774" s="10" t="s">
        <v>1029</v>
      </c>
      <c r="BD774" s="10"/>
      <c r="BE774" s="10"/>
    </row>
    <row r="775" spans="1:60" ht="26.25" customHeight="1" x14ac:dyDescent="0.25">
      <c r="A775" s="157" t="s">
        <v>163</v>
      </c>
      <c r="B775" s="16" t="s">
        <v>40</v>
      </c>
      <c r="C775" s="16" t="s">
        <v>40</v>
      </c>
      <c r="D775" s="16" t="s">
        <v>276</v>
      </c>
      <c r="E775" s="16" t="s">
        <v>391</v>
      </c>
      <c r="F775" s="294" t="s">
        <v>1354</v>
      </c>
      <c r="G775" s="54"/>
      <c r="H775" s="17"/>
      <c r="I775" s="146" t="s">
        <v>1110</v>
      </c>
      <c r="J775" s="18"/>
      <c r="K775" s="70"/>
      <c r="L775" s="71"/>
      <c r="M775" s="18"/>
      <c r="N775" s="59">
        <f>+L776</f>
        <v>168500000</v>
      </c>
      <c r="O775" s="43">
        <f t="shared" si="145"/>
        <v>168500000</v>
      </c>
      <c r="P775" s="44">
        <v>168500000</v>
      </c>
      <c r="Q775" s="44"/>
      <c r="R775" s="44"/>
      <c r="S775" s="44"/>
      <c r="T775" s="44"/>
      <c r="U775" s="44"/>
      <c r="V775" s="44"/>
      <c r="W775" s="44"/>
      <c r="X775" s="44"/>
      <c r="Y775" s="44"/>
      <c r="Z775" s="44"/>
      <c r="AA775" s="44"/>
      <c r="AB775" s="44"/>
      <c r="AC775" s="44"/>
      <c r="AD775" s="44"/>
      <c r="AE775" s="44"/>
      <c r="AF775" s="44"/>
      <c r="AG775" s="44"/>
      <c r="AH775" s="44"/>
      <c r="AI775" s="44"/>
      <c r="AJ775" s="44"/>
      <c r="AK775" s="44"/>
      <c r="AL775" s="44"/>
      <c r="AM775" s="44"/>
      <c r="AN775" s="44"/>
      <c r="AO775" s="44"/>
      <c r="AP775" s="44"/>
      <c r="AQ775" s="44"/>
      <c r="AR775" s="44"/>
      <c r="AS775" s="44"/>
      <c r="AT775" s="44"/>
      <c r="AU775" s="44"/>
      <c r="AV775" s="44"/>
      <c r="AW775" s="44"/>
      <c r="AX775" s="44"/>
      <c r="AY775" s="44"/>
      <c r="AZ775" s="44"/>
      <c r="BA775" s="44"/>
      <c r="BB775" s="44"/>
      <c r="BC775" s="10"/>
      <c r="BD775" s="10"/>
      <c r="BE775" s="10"/>
    </row>
    <row r="776" spans="1:60" ht="53.25" customHeight="1" x14ac:dyDescent="0.25">
      <c r="A776" s="157"/>
      <c r="B776" s="16"/>
      <c r="C776" s="16"/>
      <c r="D776" s="16"/>
      <c r="E776" s="16"/>
      <c r="F776" s="16"/>
      <c r="G776" s="54"/>
      <c r="H776" s="17"/>
      <c r="I776" s="146"/>
      <c r="J776" s="18"/>
      <c r="K776" s="70" t="s">
        <v>1067</v>
      </c>
      <c r="L776" s="71">
        <v>168500000</v>
      </c>
      <c r="M776" s="18"/>
      <c r="N776" s="59"/>
      <c r="O776" s="43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  <c r="AA776" s="44"/>
      <c r="AB776" s="44"/>
      <c r="AC776" s="44"/>
      <c r="AD776" s="44"/>
      <c r="AE776" s="44"/>
      <c r="AF776" s="44"/>
      <c r="AG776" s="44"/>
      <c r="AH776" s="44"/>
      <c r="AI776" s="44"/>
      <c r="AJ776" s="44"/>
      <c r="AK776" s="44"/>
      <c r="AL776" s="44"/>
      <c r="AM776" s="44"/>
      <c r="AN776" s="44"/>
      <c r="AO776" s="44"/>
      <c r="AP776" s="44"/>
      <c r="AQ776" s="44"/>
      <c r="AR776" s="44"/>
      <c r="AS776" s="44"/>
      <c r="AT776" s="44"/>
      <c r="AU776" s="44"/>
      <c r="AV776" s="44"/>
      <c r="AW776" s="44"/>
      <c r="AX776" s="44"/>
      <c r="AY776" s="44"/>
      <c r="AZ776" s="44"/>
      <c r="BA776" s="44"/>
      <c r="BB776" s="44"/>
      <c r="BC776" s="10"/>
      <c r="BD776" s="10"/>
      <c r="BE776" s="10"/>
    </row>
    <row r="777" spans="1:60" ht="22.5" customHeight="1" x14ac:dyDescent="0.25">
      <c r="A777" s="157" t="s">
        <v>163</v>
      </c>
      <c r="B777" s="16" t="s">
        <v>40</v>
      </c>
      <c r="C777" s="16" t="s">
        <v>40</v>
      </c>
      <c r="D777" s="16" t="s">
        <v>276</v>
      </c>
      <c r="E777" s="16" t="s">
        <v>391</v>
      </c>
      <c r="F777" s="294" t="s">
        <v>1355</v>
      </c>
      <c r="G777" s="54"/>
      <c r="H777" s="17"/>
      <c r="I777" s="146" t="s">
        <v>823</v>
      </c>
      <c r="J777" s="18"/>
      <c r="K777" s="67"/>
      <c r="L777" s="67"/>
      <c r="M777" s="18" t="s">
        <v>907</v>
      </c>
      <c r="N777" s="59">
        <v>504907954.06</v>
      </c>
      <c r="O777" s="43">
        <f t="shared" si="145"/>
        <v>504907954.06</v>
      </c>
      <c r="P777" s="44">
        <v>504907954.06</v>
      </c>
      <c r="Q777" s="44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  <c r="AL777" s="44"/>
      <c r="AM777" s="44"/>
      <c r="AN777" s="44"/>
      <c r="AO777" s="44"/>
      <c r="AP777" s="44"/>
      <c r="AQ777" s="44"/>
      <c r="AR777" s="44"/>
      <c r="AS777" s="44"/>
      <c r="AT777" s="44"/>
      <c r="AU777" s="44"/>
      <c r="AV777" s="44"/>
      <c r="AW777" s="44"/>
      <c r="AX777" s="44"/>
      <c r="AY777" s="44"/>
      <c r="AZ777" s="44"/>
      <c r="BA777" s="44"/>
      <c r="BB777" s="44"/>
      <c r="BC777" s="10"/>
      <c r="BD777" s="10"/>
      <c r="BE777" s="10"/>
      <c r="BH777" s="129">
        <f>+N777-O777</f>
        <v>0</v>
      </c>
    </row>
    <row r="778" spans="1:60" ht="51.75" customHeight="1" x14ac:dyDescent="0.25">
      <c r="A778" s="157"/>
      <c r="B778" s="16"/>
      <c r="C778" s="16"/>
      <c r="D778" s="16"/>
      <c r="E778" s="16"/>
      <c r="F778" s="16"/>
      <c r="G778" s="54"/>
      <c r="H778" s="17"/>
      <c r="I778" s="146"/>
      <c r="J778" s="18"/>
      <c r="K778" s="70" t="s">
        <v>1067</v>
      </c>
      <c r="L778" s="71">
        <v>504907954.06</v>
      </c>
      <c r="M778" s="18"/>
      <c r="N778" s="18"/>
      <c r="O778" s="43">
        <f t="shared" si="145"/>
        <v>0</v>
      </c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  <c r="AL778" s="44"/>
      <c r="AM778" s="44"/>
      <c r="AN778" s="44"/>
      <c r="AO778" s="44"/>
      <c r="AP778" s="44"/>
      <c r="AQ778" s="44"/>
      <c r="AR778" s="44"/>
      <c r="AS778" s="44"/>
      <c r="AT778" s="44"/>
      <c r="AU778" s="44"/>
      <c r="AV778" s="44"/>
      <c r="AW778" s="44"/>
      <c r="AX778" s="44"/>
      <c r="AY778" s="44"/>
      <c r="AZ778" s="44"/>
      <c r="BA778" s="44"/>
      <c r="BB778" s="44"/>
      <c r="BC778" s="10"/>
      <c r="BD778" s="10"/>
      <c r="BE778" s="10"/>
    </row>
    <row r="779" spans="1:60" ht="33.75" customHeight="1" x14ac:dyDescent="0.25">
      <c r="A779" s="157" t="s">
        <v>163</v>
      </c>
      <c r="B779" s="16" t="s">
        <v>40</v>
      </c>
      <c r="C779" s="16" t="s">
        <v>40</v>
      </c>
      <c r="D779" s="16" t="s">
        <v>276</v>
      </c>
      <c r="E779" s="16" t="s">
        <v>391</v>
      </c>
      <c r="F779" s="294" t="s">
        <v>1356</v>
      </c>
      <c r="G779" s="54"/>
      <c r="H779" s="17"/>
      <c r="I779" s="146" t="s">
        <v>822</v>
      </c>
      <c r="J779" s="18"/>
      <c r="K779" s="67"/>
      <c r="L779" s="67"/>
      <c r="M779" s="18" t="s">
        <v>907</v>
      </c>
      <c r="N779" s="59">
        <v>615370935.17999995</v>
      </c>
      <c r="O779" s="43">
        <f t="shared" si="145"/>
        <v>615370935.17999995</v>
      </c>
      <c r="P779" s="44">
        <v>615370935.17999995</v>
      </c>
      <c r="Q779" s="44"/>
      <c r="R779" s="44"/>
      <c r="S779" s="44"/>
      <c r="T779" s="44"/>
      <c r="U779" s="44"/>
      <c r="V779" s="44"/>
      <c r="W779" s="44"/>
      <c r="X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  <c r="AL779" s="44"/>
      <c r="AM779" s="44"/>
      <c r="AN779" s="44"/>
      <c r="AO779" s="44"/>
      <c r="AP779" s="44"/>
      <c r="AQ779" s="44"/>
      <c r="AR779" s="44"/>
      <c r="AS779" s="44"/>
      <c r="AT779" s="44"/>
      <c r="AU779" s="44"/>
      <c r="AV779" s="44"/>
      <c r="AW779" s="44"/>
      <c r="AX779" s="44"/>
      <c r="AY779" s="44"/>
      <c r="AZ779" s="44"/>
      <c r="BA779" s="44"/>
      <c r="BB779" s="44"/>
      <c r="BC779" s="10"/>
      <c r="BD779" s="10"/>
      <c r="BE779" s="10"/>
      <c r="BH779" s="129">
        <f>+N779-O779</f>
        <v>0</v>
      </c>
    </row>
    <row r="780" spans="1:60" ht="51.75" customHeight="1" x14ac:dyDescent="0.25">
      <c r="A780" s="157"/>
      <c r="B780" s="16"/>
      <c r="C780" s="16"/>
      <c r="D780" s="16"/>
      <c r="E780" s="16"/>
      <c r="F780" s="16"/>
      <c r="G780" s="54"/>
      <c r="H780" s="17"/>
      <c r="I780" s="146"/>
      <c r="J780" s="18"/>
      <c r="K780" s="70" t="s">
        <v>1067</v>
      </c>
      <c r="L780" s="71">
        <v>615370935.17999995</v>
      </c>
      <c r="M780" s="18"/>
      <c r="N780" s="18"/>
      <c r="O780" s="43">
        <f t="shared" si="145"/>
        <v>0</v>
      </c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4"/>
      <c r="AM780" s="44"/>
      <c r="AN780" s="44"/>
      <c r="AO780" s="44"/>
      <c r="AP780" s="44"/>
      <c r="AQ780" s="44"/>
      <c r="AR780" s="44"/>
      <c r="AS780" s="44"/>
      <c r="AT780" s="44"/>
      <c r="AU780" s="44"/>
      <c r="AV780" s="44"/>
      <c r="AW780" s="44"/>
      <c r="AX780" s="44"/>
      <c r="AY780" s="44"/>
      <c r="AZ780" s="44"/>
      <c r="BA780" s="44"/>
      <c r="BB780" s="44"/>
      <c r="BC780" s="10"/>
      <c r="BD780" s="10"/>
      <c r="BE780" s="10"/>
    </row>
    <row r="781" spans="1:60" ht="33.75" customHeight="1" x14ac:dyDescent="0.25">
      <c r="A781" s="157" t="s">
        <v>163</v>
      </c>
      <c r="B781" s="16" t="s">
        <v>40</v>
      </c>
      <c r="C781" s="16" t="s">
        <v>40</v>
      </c>
      <c r="D781" s="16" t="s">
        <v>276</v>
      </c>
      <c r="E781" s="16" t="s">
        <v>391</v>
      </c>
      <c r="F781" s="294" t="s">
        <v>1357</v>
      </c>
      <c r="G781" s="54"/>
      <c r="H781" s="17"/>
      <c r="I781" s="146" t="s">
        <v>824</v>
      </c>
      <c r="J781" s="18"/>
      <c r="K781" s="67"/>
      <c r="L781" s="67"/>
      <c r="M781" s="18" t="s">
        <v>907</v>
      </c>
      <c r="N781" s="59">
        <v>900000000</v>
      </c>
      <c r="O781" s="43">
        <f t="shared" si="145"/>
        <v>900000000</v>
      </c>
      <c r="P781" s="44">
        <v>900000000</v>
      </c>
      <c r="Q781" s="44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  <c r="AL781" s="44"/>
      <c r="AM781" s="44"/>
      <c r="AN781" s="44"/>
      <c r="AO781" s="44"/>
      <c r="AP781" s="44"/>
      <c r="AQ781" s="44"/>
      <c r="AR781" s="44"/>
      <c r="AS781" s="44"/>
      <c r="AT781" s="44"/>
      <c r="AU781" s="44"/>
      <c r="AV781" s="44"/>
      <c r="AW781" s="44"/>
      <c r="AX781" s="44"/>
      <c r="AY781" s="44"/>
      <c r="AZ781" s="44"/>
      <c r="BA781" s="44"/>
      <c r="BB781" s="44"/>
      <c r="BC781" s="10"/>
      <c r="BD781" s="10"/>
      <c r="BE781" s="10"/>
      <c r="BH781" s="129">
        <f>+N781-O781</f>
        <v>0</v>
      </c>
    </row>
    <row r="782" spans="1:60" ht="51.75" customHeight="1" x14ac:dyDescent="0.25">
      <c r="A782" s="157"/>
      <c r="B782" s="16"/>
      <c r="C782" s="16"/>
      <c r="D782" s="16"/>
      <c r="E782" s="16"/>
      <c r="F782" s="16"/>
      <c r="G782" s="54"/>
      <c r="H782" s="17"/>
      <c r="I782" s="146"/>
      <c r="J782" s="18"/>
      <c r="K782" s="70" t="s">
        <v>1067</v>
      </c>
      <c r="L782" s="71">
        <v>900000000</v>
      </c>
      <c r="M782" s="18"/>
      <c r="N782" s="18"/>
      <c r="O782" s="43">
        <f t="shared" si="145"/>
        <v>0</v>
      </c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  <c r="AL782" s="44"/>
      <c r="AM782" s="44"/>
      <c r="AN782" s="44"/>
      <c r="AO782" s="44"/>
      <c r="AP782" s="44"/>
      <c r="AQ782" s="44"/>
      <c r="AR782" s="44"/>
      <c r="AS782" s="44"/>
      <c r="AT782" s="44"/>
      <c r="AU782" s="44"/>
      <c r="AV782" s="44"/>
      <c r="AW782" s="44"/>
      <c r="AX782" s="44"/>
      <c r="AY782" s="44"/>
      <c r="AZ782" s="44"/>
      <c r="BA782" s="44"/>
      <c r="BB782" s="44"/>
      <c r="BC782" s="10"/>
      <c r="BD782" s="10"/>
      <c r="BE782" s="10"/>
    </row>
    <row r="783" spans="1:60" ht="22.5" customHeight="1" x14ac:dyDescent="0.25">
      <c r="A783" s="157" t="s">
        <v>163</v>
      </c>
      <c r="B783" s="16" t="s">
        <v>40</v>
      </c>
      <c r="C783" s="16" t="s">
        <v>40</v>
      </c>
      <c r="D783" s="16" t="s">
        <v>276</v>
      </c>
      <c r="E783" s="16" t="s">
        <v>391</v>
      </c>
      <c r="F783" s="294" t="s">
        <v>1358</v>
      </c>
      <c r="G783" s="54"/>
      <c r="H783" s="17"/>
      <c r="I783" s="146" t="s">
        <v>821</v>
      </c>
      <c r="J783" s="225"/>
      <c r="K783" s="187"/>
      <c r="L783" s="99"/>
      <c r="M783" s="186" t="s">
        <v>907</v>
      </c>
      <c r="N783" s="223">
        <v>366938000</v>
      </c>
      <c r="O783" s="188">
        <f t="shared" si="145"/>
        <v>366938000</v>
      </c>
      <c r="P783" s="44">
        <f>210000000+156938000</f>
        <v>366938000</v>
      </c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4"/>
      <c r="AQ783" s="44"/>
      <c r="AR783" s="44"/>
      <c r="AS783" s="44"/>
      <c r="AT783" s="44"/>
      <c r="AU783" s="44"/>
      <c r="AV783" s="44"/>
      <c r="AW783" s="44"/>
      <c r="AX783" s="44"/>
      <c r="AY783" s="44"/>
      <c r="AZ783" s="44"/>
      <c r="BA783" s="44"/>
      <c r="BB783" s="44"/>
      <c r="BC783" s="10"/>
      <c r="BD783" s="10"/>
      <c r="BE783" s="10"/>
      <c r="BH783" s="129">
        <f>+N783-O783</f>
        <v>0</v>
      </c>
    </row>
    <row r="784" spans="1:60" ht="51" x14ac:dyDescent="0.25">
      <c r="A784" s="157"/>
      <c r="B784" s="16"/>
      <c r="C784" s="16"/>
      <c r="D784" s="16"/>
      <c r="E784" s="16"/>
      <c r="F784" s="16"/>
      <c r="G784" s="54"/>
      <c r="H784" s="17"/>
      <c r="I784" s="146"/>
      <c r="J784" s="225"/>
      <c r="K784" s="99" t="s">
        <v>1065</v>
      </c>
      <c r="L784" s="226">
        <v>156938000</v>
      </c>
      <c r="M784" s="186"/>
      <c r="N784" s="223"/>
      <c r="O784" s="188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  <c r="AI784" s="44"/>
      <c r="AJ784" s="44"/>
      <c r="AK784" s="44"/>
      <c r="AL784" s="44"/>
      <c r="AM784" s="44"/>
      <c r="AN784" s="44"/>
      <c r="AO784" s="44"/>
      <c r="AP784" s="44"/>
      <c r="AQ784" s="44"/>
      <c r="AR784" s="44"/>
      <c r="AS784" s="44"/>
      <c r="AT784" s="44"/>
      <c r="AU784" s="44"/>
      <c r="AV784" s="44"/>
      <c r="AW784" s="44"/>
      <c r="AX784" s="44"/>
      <c r="AY784" s="44"/>
      <c r="AZ784" s="44"/>
      <c r="BA784" s="44"/>
      <c r="BB784" s="44"/>
      <c r="BC784" s="10"/>
      <c r="BD784" s="10"/>
      <c r="BE784" s="10"/>
      <c r="BH784" s="129"/>
    </row>
    <row r="785" spans="1:60" ht="51.75" customHeight="1" x14ac:dyDescent="0.25">
      <c r="A785" s="157"/>
      <c r="B785" s="16"/>
      <c r="C785" s="16"/>
      <c r="D785" s="16"/>
      <c r="E785" s="16"/>
      <c r="F785" s="16"/>
      <c r="G785" s="54"/>
      <c r="H785" s="17"/>
      <c r="I785" s="146"/>
      <c r="J785" s="18"/>
      <c r="K785" s="70" t="s">
        <v>1067</v>
      </c>
      <c r="L785" s="71">
        <v>210000000</v>
      </c>
      <c r="M785" s="18"/>
      <c r="N785" s="18"/>
      <c r="O785" s="43">
        <f t="shared" si="145"/>
        <v>0</v>
      </c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  <c r="AI785" s="44"/>
      <c r="AJ785" s="44"/>
      <c r="AK785" s="44"/>
      <c r="AL785" s="44"/>
      <c r="AM785" s="44"/>
      <c r="AN785" s="44"/>
      <c r="AO785" s="44"/>
      <c r="AP785" s="44"/>
      <c r="AQ785" s="44"/>
      <c r="AR785" s="44"/>
      <c r="AS785" s="44"/>
      <c r="AT785" s="44"/>
      <c r="AU785" s="44"/>
      <c r="AV785" s="44"/>
      <c r="AW785" s="44"/>
      <c r="AX785" s="44"/>
      <c r="AY785" s="44"/>
      <c r="AZ785" s="44"/>
      <c r="BA785" s="44"/>
      <c r="BB785" s="44"/>
      <c r="BC785" s="10"/>
      <c r="BD785" s="10"/>
      <c r="BE785" s="10"/>
    </row>
    <row r="786" spans="1:60" ht="22.5" customHeight="1" x14ac:dyDescent="0.25">
      <c r="A786" s="157" t="s">
        <v>163</v>
      </c>
      <c r="B786" s="16" t="s">
        <v>40</v>
      </c>
      <c r="C786" s="16" t="s">
        <v>40</v>
      </c>
      <c r="D786" s="16" t="s">
        <v>276</v>
      </c>
      <c r="E786" s="16" t="s">
        <v>391</v>
      </c>
      <c r="F786" s="294" t="s">
        <v>1359</v>
      </c>
      <c r="G786" s="54"/>
      <c r="H786" s="17"/>
      <c r="I786" s="146" t="s">
        <v>1098</v>
      </c>
      <c r="J786" s="18"/>
      <c r="K786" s="67"/>
      <c r="L786" s="70"/>
      <c r="M786" s="18" t="s">
        <v>907</v>
      </c>
      <c r="N786" s="59">
        <v>287000000</v>
      </c>
      <c r="O786" s="43">
        <f>+SUM(P786:BA786)</f>
        <v>287000000</v>
      </c>
      <c r="P786" s="44">
        <v>287000000</v>
      </c>
      <c r="Q786" s="44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  <c r="AL786" s="44"/>
      <c r="AM786" s="44"/>
      <c r="AN786" s="44"/>
      <c r="AO786" s="44"/>
      <c r="AP786" s="44"/>
      <c r="AQ786" s="44"/>
      <c r="AR786" s="44"/>
      <c r="AS786" s="44"/>
      <c r="AT786" s="44"/>
      <c r="AU786" s="44"/>
      <c r="AV786" s="44"/>
      <c r="AW786" s="44"/>
      <c r="AX786" s="44"/>
      <c r="AY786" s="44"/>
      <c r="AZ786" s="44"/>
      <c r="BA786" s="44"/>
      <c r="BB786" s="44"/>
      <c r="BC786" s="10"/>
      <c r="BD786" s="10"/>
      <c r="BE786" s="10"/>
      <c r="BH786" s="129">
        <f>+N786-O786</f>
        <v>0</v>
      </c>
    </row>
    <row r="787" spans="1:60" ht="51" x14ac:dyDescent="0.25">
      <c r="A787" s="157"/>
      <c r="B787" s="16"/>
      <c r="C787" s="16"/>
      <c r="D787" s="16"/>
      <c r="E787" s="16"/>
      <c r="F787" s="16"/>
      <c r="G787" s="54"/>
      <c r="H787" s="17"/>
      <c r="I787" s="146"/>
      <c r="J787" s="18"/>
      <c r="K787" s="70" t="s">
        <v>1065</v>
      </c>
      <c r="L787" s="71">
        <v>287000000</v>
      </c>
      <c r="M787" s="18"/>
      <c r="N787" s="59"/>
      <c r="O787" s="43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  <c r="AL787" s="44"/>
      <c r="AM787" s="44"/>
      <c r="AN787" s="44"/>
      <c r="AO787" s="44"/>
      <c r="AP787" s="44"/>
      <c r="AQ787" s="44"/>
      <c r="AR787" s="44"/>
      <c r="AS787" s="44"/>
      <c r="AT787" s="44"/>
      <c r="AU787" s="44"/>
      <c r="AV787" s="44"/>
      <c r="AW787" s="44"/>
      <c r="AX787" s="44"/>
      <c r="AY787" s="44"/>
      <c r="AZ787" s="44"/>
      <c r="BA787" s="44"/>
      <c r="BB787" s="44"/>
      <c r="BC787" s="10"/>
      <c r="BD787" s="10"/>
      <c r="BE787" s="10"/>
      <c r="BH787" s="129"/>
    </row>
    <row r="788" spans="1:60" ht="22.5" customHeight="1" x14ac:dyDescent="0.25">
      <c r="A788" s="157" t="s">
        <v>163</v>
      </c>
      <c r="B788" s="16" t="s">
        <v>40</v>
      </c>
      <c r="C788" s="16" t="s">
        <v>40</v>
      </c>
      <c r="D788" s="16" t="s">
        <v>276</v>
      </c>
      <c r="E788" s="16" t="s">
        <v>391</v>
      </c>
      <c r="F788" s="294" t="s">
        <v>1202</v>
      </c>
      <c r="G788" s="54"/>
      <c r="H788" s="17" t="s">
        <v>438</v>
      </c>
      <c r="I788" s="146" t="s">
        <v>866</v>
      </c>
      <c r="J788" s="18"/>
      <c r="K788" s="67"/>
      <c r="L788" s="70"/>
      <c r="M788" s="18" t="s">
        <v>907</v>
      </c>
      <c r="N788" s="59">
        <v>1620025057.8299997</v>
      </c>
      <c r="O788" s="43">
        <f t="shared" si="145"/>
        <v>1620025057.8299999</v>
      </c>
      <c r="P788" s="44">
        <v>400000000</v>
      </c>
      <c r="Q788" s="44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  <c r="AL788" s="44"/>
      <c r="AM788" s="44"/>
      <c r="AN788" s="44"/>
      <c r="AO788" s="44">
        <v>856581525.94999993</v>
      </c>
      <c r="AP788" s="44"/>
      <c r="AQ788" s="44"/>
      <c r="AR788" s="44"/>
      <c r="AS788" s="44"/>
      <c r="AT788" s="44"/>
      <c r="AU788" s="44"/>
      <c r="AV788" s="44"/>
      <c r="AW788" s="44"/>
      <c r="AX788" s="44"/>
      <c r="AY788" s="44">
        <v>363443531.88</v>
      </c>
      <c r="AZ788" s="44"/>
      <c r="BA788" s="44"/>
      <c r="BB788" s="44"/>
      <c r="BC788" s="10" t="s">
        <v>1058</v>
      </c>
      <c r="BD788" s="10"/>
      <c r="BE788" s="10"/>
      <c r="BH788" s="129">
        <f>+N788-O788</f>
        <v>0</v>
      </c>
    </row>
    <row r="789" spans="1:60" ht="51" customHeight="1" x14ac:dyDescent="0.25">
      <c r="A789" s="157"/>
      <c r="B789" s="16"/>
      <c r="C789" s="16"/>
      <c r="D789" s="16"/>
      <c r="E789" s="16"/>
      <c r="F789" s="16"/>
      <c r="G789" s="54"/>
      <c r="H789" s="17"/>
      <c r="I789" s="146"/>
      <c r="J789" s="18"/>
      <c r="K789" s="70" t="s">
        <v>1067</v>
      </c>
      <c r="L789" s="71">
        <v>400000000</v>
      </c>
      <c r="M789" s="18"/>
      <c r="N789" s="18"/>
      <c r="O789" s="43">
        <f t="shared" si="145"/>
        <v>0</v>
      </c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  <c r="AL789" s="44"/>
      <c r="AM789" s="44"/>
      <c r="AN789" s="44"/>
      <c r="AO789" s="44"/>
      <c r="AP789" s="44"/>
      <c r="AQ789" s="44"/>
      <c r="AR789" s="44"/>
      <c r="AS789" s="44"/>
      <c r="AT789" s="44"/>
      <c r="AU789" s="44"/>
      <c r="AV789" s="44"/>
      <c r="AW789" s="44"/>
      <c r="AX789" s="44"/>
      <c r="AY789" s="44"/>
      <c r="AZ789" s="44"/>
      <c r="BA789" s="44"/>
      <c r="BB789" s="44"/>
      <c r="BC789" s="10"/>
      <c r="BD789" s="10"/>
      <c r="BE789" s="10"/>
    </row>
    <row r="790" spans="1:60" ht="12.75" customHeight="1" x14ac:dyDescent="0.25">
      <c r="A790" s="157"/>
      <c r="B790" s="16"/>
      <c r="C790" s="16"/>
      <c r="D790" s="16"/>
      <c r="E790" s="16"/>
      <c r="F790" s="16"/>
      <c r="G790" s="54"/>
      <c r="H790" s="17"/>
      <c r="I790" s="146"/>
      <c r="J790" s="18"/>
      <c r="K790" s="70" t="s">
        <v>965</v>
      </c>
      <c r="L790" s="71">
        <v>360500000</v>
      </c>
      <c r="M790" s="18"/>
      <c r="N790" s="59"/>
      <c r="O790" s="43">
        <f t="shared" si="145"/>
        <v>0</v>
      </c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  <c r="AL790" s="44"/>
      <c r="AM790" s="44"/>
      <c r="AN790" s="44"/>
      <c r="AO790" s="44"/>
      <c r="AP790" s="44"/>
      <c r="AQ790" s="44"/>
      <c r="AR790" s="44"/>
      <c r="AS790" s="44"/>
      <c r="AT790" s="44"/>
      <c r="AU790" s="44"/>
      <c r="AV790" s="44"/>
      <c r="AW790" s="44"/>
      <c r="AX790" s="44"/>
      <c r="AY790" s="44"/>
      <c r="AZ790" s="44"/>
      <c r="BA790" s="44"/>
      <c r="BB790" s="44"/>
      <c r="BC790" s="10"/>
      <c r="BD790" s="10"/>
      <c r="BE790" s="10"/>
    </row>
    <row r="791" spans="1:60" ht="25.5" customHeight="1" x14ac:dyDescent="0.25">
      <c r="A791" s="157"/>
      <c r="B791" s="16"/>
      <c r="C791" s="16"/>
      <c r="D791" s="16"/>
      <c r="E791" s="16"/>
      <c r="F791" s="16"/>
      <c r="G791" s="54"/>
      <c r="H791" s="17"/>
      <c r="I791" s="146"/>
      <c r="J791" s="18"/>
      <c r="K791" s="70" t="s">
        <v>1041</v>
      </c>
      <c r="L791" s="71">
        <v>235153033.80000001</v>
      </c>
      <c r="M791" s="18"/>
      <c r="N791" s="59"/>
      <c r="O791" s="43">
        <f t="shared" si="145"/>
        <v>0</v>
      </c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  <c r="AI791" s="44"/>
      <c r="AJ791" s="44"/>
      <c r="AK791" s="44"/>
      <c r="AL791" s="44"/>
      <c r="AM791" s="44"/>
      <c r="AN791" s="44"/>
      <c r="AO791" s="44"/>
      <c r="AP791" s="44"/>
      <c r="AQ791" s="44"/>
      <c r="AR791" s="44"/>
      <c r="AS791" s="44"/>
      <c r="AT791" s="44"/>
      <c r="AU791" s="44"/>
      <c r="AV791" s="44"/>
      <c r="AW791" s="44"/>
      <c r="AX791" s="44"/>
      <c r="AY791" s="44"/>
      <c r="AZ791" s="44"/>
      <c r="BA791" s="44"/>
      <c r="BB791" s="44"/>
      <c r="BC791" s="10"/>
      <c r="BD791" s="10"/>
      <c r="BE791" s="10"/>
    </row>
    <row r="792" spans="1:60" ht="38.25" customHeight="1" x14ac:dyDescent="0.25">
      <c r="A792" s="157"/>
      <c r="B792" s="16"/>
      <c r="C792" s="16"/>
      <c r="D792" s="16"/>
      <c r="E792" s="16"/>
      <c r="F792" s="16"/>
      <c r="G792" s="54"/>
      <c r="H792" s="17"/>
      <c r="I792" s="146"/>
      <c r="J792" s="18"/>
      <c r="K792" s="103" t="s">
        <v>1039</v>
      </c>
      <c r="L792" s="104">
        <v>13753350.130000001</v>
      </c>
      <c r="M792" s="126"/>
      <c r="N792" s="18"/>
      <c r="O792" s="43">
        <f t="shared" si="145"/>
        <v>0</v>
      </c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4"/>
      <c r="AQ792" s="44"/>
      <c r="AR792" s="44"/>
      <c r="AS792" s="44"/>
      <c r="AT792" s="44"/>
      <c r="AU792" s="44"/>
      <c r="AV792" s="44"/>
      <c r="AW792" s="44"/>
      <c r="AX792" s="44"/>
      <c r="AY792" s="44"/>
      <c r="AZ792" s="44"/>
      <c r="BA792" s="44"/>
      <c r="BB792" s="44"/>
      <c r="BC792" s="10"/>
      <c r="BD792" s="10"/>
      <c r="BE792" s="10"/>
    </row>
    <row r="793" spans="1:60" ht="64.5" customHeight="1" x14ac:dyDescent="0.25">
      <c r="A793" s="157"/>
      <c r="B793" s="16"/>
      <c r="C793" s="16"/>
      <c r="D793" s="16"/>
      <c r="E793" s="16"/>
      <c r="F793" s="16"/>
      <c r="G793" s="54"/>
      <c r="H793" s="17"/>
      <c r="I793" s="146"/>
      <c r="J793" s="18"/>
      <c r="K793" s="103" t="s">
        <v>1040</v>
      </c>
      <c r="L793" s="72">
        <v>2937102.02</v>
      </c>
      <c r="M793" s="18"/>
      <c r="N793" s="18"/>
      <c r="O793" s="43">
        <f t="shared" si="145"/>
        <v>0</v>
      </c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  <c r="AI793" s="44"/>
      <c r="AJ793" s="44"/>
      <c r="AK793" s="44"/>
      <c r="AL793" s="44"/>
      <c r="AM793" s="44"/>
      <c r="AN793" s="44"/>
      <c r="AO793" s="44"/>
      <c r="AP793" s="44"/>
      <c r="AQ793" s="44"/>
      <c r="AR793" s="44"/>
      <c r="AS793" s="44"/>
      <c r="AT793" s="44"/>
      <c r="AU793" s="44"/>
      <c r="AV793" s="44"/>
      <c r="AW793" s="44"/>
      <c r="AX793" s="44"/>
      <c r="AY793" s="44"/>
      <c r="AZ793" s="44"/>
      <c r="BA793" s="44"/>
      <c r="BB793" s="44"/>
      <c r="BC793" s="10"/>
      <c r="BD793" s="10"/>
      <c r="BE793" s="10"/>
    </row>
    <row r="794" spans="1:60" ht="25.5" customHeight="1" x14ac:dyDescent="0.25">
      <c r="A794" s="157"/>
      <c r="B794" s="16"/>
      <c r="C794" s="16"/>
      <c r="D794" s="16"/>
      <c r="E794" s="16"/>
      <c r="F794" s="16"/>
      <c r="G794" s="54"/>
      <c r="H794" s="17"/>
      <c r="I794" s="146"/>
      <c r="J794" s="18"/>
      <c r="K794" s="227" t="s">
        <v>1042</v>
      </c>
      <c r="L794" s="228">
        <v>242497939</v>
      </c>
      <c r="M794" s="18"/>
      <c r="N794" s="18"/>
      <c r="O794" s="43">
        <f t="shared" si="145"/>
        <v>0</v>
      </c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  <c r="AL794" s="44"/>
      <c r="AM794" s="44"/>
      <c r="AN794" s="44"/>
      <c r="AO794" s="44"/>
      <c r="AP794" s="44"/>
      <c r="AQ794" s="44"/>
      <c r="AR794" s="44"/>
      <c r="AS794" s="44"/>
      <c r="AT794" s="44"/>
      <c r="AU794" s="44"/>
      <c r="AV794" s="44"/>
      <c r="AW794" s="44"/>
      <c r="AX794" s="44"/>
      <c r="AY794" s="44"/>
      <c r="AZ794" s="44"/>
      <c r="BA794" s="44"/>
      <c r="BB794" s="44"/>
      <c r="BC794" s="10"/>
      <c r="BD794" s="10"/>
      <c r="BE794" s="10"/>
    </row>
    <row r="795" spans="1:60" ht="51" customHeight="1" x14ac:dyDescent="0.25">
      <c r="A795" s="157"/>
      <c r="B795" s="16"/>
      <c r="C795" s="16"/>
      <c r="D795" s="16"/>
      <c r="E795" s="16"/>
      <c r="F795" s="16"/>
      <c r="G795" s="54"/>
      <c r="H795" s="17"/>
      <c r="I795" s="146"/>
      <c r="J795" s="18"/>
      <c r="K795" s="227" t="s">
        <v>1043</v>
      </c>
      <c r="L795" s="228">
        <v>1740101</v>
      </c>
      <c r="M795" s="18"/>
      <c r="N795" s="18"/>
      <c r="O795" s="43">
        <f t="shared" si="145"/>
        <v>0</v>
      </c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  <c r="AL795" s="44"/>
      <c r="AM795" s="44"/>
      <c r="AN795" s="44"/>
      <c r="AO795" s="44"/>
      <c r="AP795" s="44"/>
      <c r="AQ795" s="44"/>
      <c r="AR795" s="44"/>
      <c r="AS795" s="44"/>
      <c r="AT795" s="44"/>
      <c r="AU795" s="44"/>
      <c r="AV795" s="44"/>
      <c r="AW795" s="44"/>
      <c r="AX795" s="44"/>
      <c r="AY795" s="44"/>
      <c r="AZ795" s="44"/>
      <c r="BA795" s="44"/>
      <c r="BB795" s="44"/>
      <c r="BC795" s="10"/>
      <c r="BD795" s="10"/>
      <c r="BE795" s="10"/>
    </row>
    <row r="796" spans="1:60" ht="51" customHeight="1" x14ac:dyDescent="0.25">
      <c r="A796" s="157"/>
      <c r="B796" s="16"/>
      <c r="C796" s="16"/>
      <c r="D796" s="16"/>
      <c r="E796" s="16"/>
      <c r="F796" s="16"/>
      <c r="G796" s="54"/>
      <c r="H796" s="17"/>
      <c r="I796" s="146"/>
      <c r="J796" s="18"/>
      <c r="K796" s="101" t="s">
        <v>966</v>
      </c>
      <c r="L796" s="71">
        <v>5970486.6100000003</v>
      </c>
      <c r="M796" s="18"/>
      <c r="N796" s="18"/>
      <c r="O796" s="43">
        <f t="shared" si="145"/>
        <v>0</v>
      </c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  <c r="AL796" s="44"/>
      <c r="AM796" s="44"/>
      <c r="AN796" s="44"/>
      <c r="AO796" s="44"/>
      <c r="AP796" s="44"/>
      <c r="AQ796" s="44"/>
      <c r="AR796" s="44"/>
      <c r="AS796" s="44"/>
      <c r="AT796" s="44"/>
      <c r="AU796" s="44"/>
      <c r="AV796" s="44"/>
      <c r="AW796" s="44"/>
      <c r="AX796" s="44"/>
      <c r="AY796" s="44"/>
      <c r="AZ796" s="44"/>
      <c r="BA796" s="44"/>
      <c r="BB796" s="44"/>
      <c r="BC796" s="10"/>
      <c r="BD796" s="10"/>
      <c r="BE796" s="10"/>
    </row>
    <row r="797" spans="1:60" ht="51" customHeight="1" x14ac:dyDescent="0.25">
      <c r="A797" s="157"/>
      <c r="B797" s="16"/>
      <c r="C797" s="16"/>
      <c r="D797" s="16"/>
      <c r="E797" s="16"/>
      <c r="F797" s="16"/>
      <c r="G797" s="54"/>
      <c r="H797" s="17"/>
      <c r="I797" s="146"/>
      <c r="J797" s="18"/>
      <c r="K797" s="229" t="s">
        <v>967</v>
      </c>
      <c r="L797" s="71">
        <v>338546</v>
      </c>
      <c r="M797" s="18"/>
      <c r="N797" s="18"/>
      <c r="O797" s="43">
        <f t="shared" si="145"/>
        <v>0</v>
      </c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  <c r="AL797" s="44"/>
      <c r="AM797" s="44"/>
      <c r="AN797" s="44"/>
      <c r="AO797" s="44"/>
      <c r="AP797" s="44"/>
      <c r="AQ797" s="44"/>
      <c r="AR797" s="44"/>
      <c r="AS797" s="44"/>
      <c r="AT797" s="44"/>
      <c r="AU797" s="44"/>
      <c r="AV797" s="44"/>
      <c r="AW797" s="44"/>
      <c r="AX797" s="44"/>
      <c r="AY797" s="44"/>
      <c r="AZ797" s="44"/>
      <c r="BA797" s="44"/>
      <c r="BB797" s="44"/>
      <c r="BC797" s="10"/>
      <c r="BD797" s="10"/>
      <c r="BE797" s="10"/>
    </row>
    <row r="798" spans="1:60" ht="51" customHeight="1" x14ac:dyDescent="0.25">
      <c r="A798" s="157"/>
      <c r="B798" s="16"/>
      <c r="C798" s="16"/>
      <c r="D798" s="16"/>
      <c r="E798" s="16"/>
      <c r="F798" s="16"/>
      <c r="G798" s="54"/>
      <c r="H798" s="17"/>
      <c r="I798" s="146"/>
      <c r="J798" s="18"/>
      <c r="K798" s="101" t="s">
        <v>968</v>
      </c>
      <c r="L798" s="71">
        <v>138371.62</v>
      </c>
      <c r="M798" s="18"/>
      <c r="N798" s="18"/>
      <c r="O798" s="43">
        <f t="shared" si="145"/>
        <v>0</v>
      </c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  <c r="AL798" s="44"/>
      <c r="AM798" s="44"/>
      <c r="AN798" s="44"/>
      <c r="AO798" s="44"/>
      <c r="AP798" s="44"/>
      <c r="AQ798" s="44"/>
      <c r="AR798" s="44"/>
      <c r="AS798" s="44"/>
      <c r="AT798" s="44"/>
      <c r="AU798" s="44"/>
      <c r="AV798" s="44"/>
      <c r="AW798" s="44"/>
      <c r="AX798" s="44"/>
      <c r="AY798" s="44"/>
      <c r="AZ798" s="44"/>
      <c r="BA798" s="44"/>
      <c r="BB798" s="44"/>
      <c r="BC798" s="10"/>
      <c r="BD798" s="10"/>
      <c r="BE798" s="10"/>
    </row>
    <row r="799" spans="1:60" ht="51" customHeight="1" x14ac:dyDescent="0.25">
      <c r="A799" s="157"/>
      <c r="B799" s="16"/>
      <c r="C799" s="16"/>
      <c r="D799" s="16"/>
      <c r="E799" s="16"/>
      <c r="F799" s="16"/>
      <c r="G799" s="54"/>
      <c r="H799" s="17"/>
      <c r="I799" s="146"/>
      <c r="J799" s="18"/>
      <c r="K799" s="101" t="s">
        <v>969</v>
      </c>
      <c r="L799" s="71">
        <v>43227894.340000004</v>
      </c>
      <c r="M799" s="18"/>
      <c r="N799" s="18"/>
      <c r="O799" s="43">
        <f t="shared" si="145"/>
        <v>0</v>
      </c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  <c r="AL799" s="44"/>
      <c r="AM799" s="44"/>
      <c r="AN799" s="44"/>
      <c r="AO799" s="44"/>
      <c r="AP799" s="44"/>
      <c r="AQ799" s="44"/>
      <c r="AR799" s="44"/>
      <c r="AS799" s="44"/>
      <c r="AT799" s="44"/>
      <c r="AU799" s="44"/>
      <c r="AV799" s="44"/>
      <c r="AW799" s="44"/>
      <c r="AX799" s="44"/>
      <c r="AY799" s="44"/>
      <c r="AZ799" s="44"/>
      <c r="BA799" s="44"/>
      <c r="BB799" s="44"/>
      <c r="BC799" s="10"/>
      <c r="BD799" s="10"/>
      <c r="BE799" s="10"/>
    </row>
    <row r="800" spans="1:60" ht="51" customHeight="1" x14ac:dyDescent="0.25">
      <c r="A800" s="157"/>
      <c r="B800" s="16"/>
      <c r="C800" s="16"/>
      <c r="D800" s="16"/>
      <c r="E800" s="16"/>
      <c r="F800" s="16"/>
      <c r="G800" s="54"/>
      <c r="H800" s="17"/>
      <c r="I800" s="146"/>
      <c r="J800" s="18"/>
      <c r="K800" s="101" t="s">
        <v>970</v>
      </c>
      <c r="L800" s="71">
        <v>988001</v>
      </c>
      <c r="M800" s="18"/>
      <c r="N800" s="18"/>
      <c r="O800" s="43">
        <f t="shared" si="145"/>
        <v>0</v>
      </c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  <c r="AL800" s="44"/>
      <c r="AM800" s="44"/>
      <c r="AN800" s="44"/>
      <c r="AO800" s="44"/>
      <c r="AP800" s="44"/>
      <c r="AQ800" s="44"/>
      <c r="AR800" s="44"/>
      <c r="AS800" s="44"/>
      <c r="AT800" s="44"/>
      <c r="AU800" s="44"/>
      <c r="AV800" s="44"/>
      <c r="AW800" s="44"/>
      <c r="AX800" s="44"/>
      <c r="AY800" s="44"/>
      <c r="AZ800" s="44"/>
      <c r="BA800" s="44"/>
      <c r="BB800" s="44"/>
      <c r="BC800" s="10"/>
      <c r="BD800" s="10"/>
      <c r="BE800" s="10"/>
    </row>
    <row r="801" spans="1:60" ht="38.25" customHeight="1" x14ac:dyDescent="0.25">
      <c r="A801" s="157"/>
      <c r="B801" s="16"/>
      <c r="C801" s="16"/>
      <c r="D801" s="16"/>
      <c r="E801" s="16"/>
      <c r="F801" s="16"/>
      <c r="G801" s="54"/>
      <c r="H801" s="17"/>
      <c r="I801" s="146"/>
      <c r="J801" s="18"/>
      <c r="K801" s="101" t="s">
        <v>971</v>
      </c>
      <c r="L801" s="71">
        <v>616139</v>
      </c>
      <c r="M801" s="18"/>
      <c r="N801" s="18"/>
      <c r="O801" s="43">
        <f t="shared" si="145"/>
        <v>0</v>
      </c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4"/>
      <c r="AQ801" s="44"/>
      <c r="AR801" s="44"/>
      <c r="AS801" s="44"/>
      <c r="AT801" s="44"/>
      <c r="AU801" s="44"/>
      <c r="AV801" s="44"/>
      <c r="AW801" s="44"/>
      <c r="AX801" s="44"/>
      <c r="AY801" s="44"/>
      <c r="AZ801" s="44"/>
      <c r="BA801" s="44"/>
      <c r="BB801" s="44"/>
      <c r="BC801" s="10"/>
      <c r="BD801" s="10"/>
      <c r="BE801" s="10"/>
    </row>
    <row r="802" spans="1:60" ht="51" customHeight="1" x14ac:dyDescent="0.25">
      <c r="A802" s="157"/>
      <c r="B802" s="16"/>
      <c r="C802" s="16"/>
      <c r="D802" s="16"/>
      <c r="E802" s="16"/>
      <c r="F802" s="16"/>
      <c r="G802" s="54"/>
      <c r="H802" s="17"/>
      <c r="I802" s="146"/>
      <c r="J802" s="18"/>
      <c r="K802" s="101" t="s">
        <v>972</v>
      </c>
      <c r="L802" s="71">
        <v>3322509.92</v>
      </c>
      <c r="M802" s="18"/>
      <c r="N802" s="18"/>
      <c r="O802" s="43">
        <f t="shared" si="145"/>
        <v>0</v>
      </c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  <c r="AL802" s="44"/>
      <c r="AM802" s="44"/>
      <c r="AN802" s="44"/>
      <c r="AO802" s="44"/>
      <c r="AP802" s="44"/>
      <c r="AQ802" s="44"/>
      <c r="AR802" s="44"/>
      <c r="AS802" s="44"/>
      <c r="AT802" s="44"/>
      <c r="AU802" s="44"/>
      <c r="AV802" s="44"/>
      <c r="AW802" s="44"/>
      <c r="AX802" s="44"/>
      <c r="AY802" s="44"/>
      <c r="AZ802" s="44"/>
      <c r="BA802" s="44"/>
      <c r="BB802" s="44"/>
      <c r="BC802" s="10"/>
      <c r="BD802" s="10"/>
      <c r="BE802" s="10"/>
    </row>
    <row r="803" spans="1:60" ht="38.25" customHeight="1" x14ac:dyDescent="0.25">
      <c r="A803" s="157"/>
      <c r="B803" s="16"/>
      <c r="C803" s="16"/>
      <c r="D803" s="16"/>
      <c r="E803" s="16"/>
      <c r="F803" s="16"/>
      <c r="G803" s="54"/>
      <c r="H803" s="17"/>
      <c r="I803" s="146"/>
      <c r="J803" s="18"/>
      <c r="K803" s="101" t="s">
        <v>973</v>
      </c>
      <c r="L803" s="71">
        <v>776192.15</v>
      </c>
      <c r="M803" s="18"/>
      <c r="N803" s="18"/>
      <c r="O803" s="43">
        <f t="shared" si="145"/>
        <v>0</v>
      </c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  <c r="AL803" s="44"/>
      <c r="AM803" s="44"/>
      <c r="AN803" s="44"/>
      <c r="AO803" s="44"/>
      <c r="AP803" s="44"/>
      <c r="AQ803" s="44"/>
      <c r="AR803" s="44"/>
      <c r="AS803" s="44"/>
      <c r="AT803" s="44"/>
      <c r="AU803" s="44"/>
      <c r="AV803" s="44"/>
      <c r="AW803" s="44"/>
      <c r="AX803" s="44"/>
      <c r="AY803" s="44"/>
      <c r="AZ803" s="44"/>
      <c r="BA803" s="44"/>
      <c r="BB803" s="44"/>
      <c r="BC803" s="10"/>
      <c r="BD803" s="10"/>
      <c r="BE803" s="10"/>
    </row>
    <row r="804" spans="1:60" ht="89.25" customHeight="1" x14ac:dyDescent="0.25">
      <c r="A804" s="157"/>
      <c r="B804" s="16"/>
      <c r="C804" s="16"/>
      <c r="D804" s="16"/>
      <c r="E804" s="16"/>
      <c r="F804" s="16"/>
      <c r="G804" s="54"/>
      <c r="H804" s="17"/>
      <c r="I804" s="146"/>
      <c r="J804" s="18"/>
      <c r="K804" s="101" t="s">
        <v>974</v>
      </c>
      <c r="L804" s="71">
        <v>29467054.170000002</v>
      </c>
      <c r="M804" s="18"/>
      <c r="N804" s="18"/>
      <c r="O804" s="43">
        <f t="shared" si="145"/>
        <v>0</v>
      </c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  <c r="AL804" s="44"/>
      <c r="AM804" s="44"/>
      <c r="AN804" s="44"/>
      <c r="AO804" s="44"/>
      <c r="AP804" s="44"/>
      <c r="AQ804" s="44"/>
      <c r="AR804" s="44"/>
      <c r="AS804" s="44"/>
      <c r="AT804" s="44"/>
      <c r="AU804" s="44"/>
      <c r="AV804" s="44"/>
      <c r="AW804" s="44"/>
      <c r="AX804" s="44"/>
      <c r="AY804" s="44"/>
      <c r="AZ804" s="44"/>
      <c r="BA804" s="44"/>
      <c r="BB804" s="44"/>
      <c r="BC804" s="10"/>
      <c r="BD804" s="10"/>
      <c r="BE804" s="10"/>
    </row>
    <row r="805" spans="1:60" ht="76.5" customHeight="1" x14ac:dyDescent="0.25">
      <c r="A805" s="157"/>
      <c r="B805" s="16"/>
      <c r="C805" s="16"/>
      <c r="D805" s="16"/>
      <c r="E805" s="16"/>
      <c r="F805" s="16"/>
      <c r="G805" s="54"/>
      <c r="H805" s="17"/>
      <c r="I805" s="146"/>
      <c r="J805" s="18"/>
      <c r="K805" s="101" t="s">
        <v>975</v>
      </c>
      <c r="L805" s="71">
        <v>56873209</v>
      </c>
      <c r="M805" s="18"/>
      <c r="N805" s="18"/>
      <c r="O805" s="43">
        <f t="shared" si="145"/>
        <v>0</v>
      </c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  <c r="AL805" s="44"/>
      <c r="AM805" s="44"/>
      <c r="AN805" s="44"/>
      <c r="AO805" s="44"/>
      <c r="AP805" s="44"/>
      <c r="AQ805" s="44"/>
      <c r="AR805" s="44"/>
      <c r="AS805" s="44"/>
      <c r="AT805" s="44"/>
      <c r="AU805" s="44"/>
      <c r="AV805" s="44"/>
      <c r="AW805" s="44"/>
      <c r="AX805" s="44"/>
      <c r="AY805" s="44"/>
      <c r="AZ805" s="44"/>
      <c r="BA805" s="44"/>
      <c r="BB805" s="44"/>
      <c r="BC805" s="10"/>
      <c r="BD805" s="10"/>
      <c r="BE805" s="10"/>
    </row>
    <row r="806" spans="1:60" ht="63.75" customHeight="1" x14ac:dyDescent="0.25">
      <c r="A806" s="157"/>
      <c r="B806" s="16"/>
      <c r="C806" s="16"/>
      <c r="D806" s="16"/>
      <c r="E806" s="16"/>
      <c r="F806" s="16"/>
      <c r="G806" s="54"/>
      <c r="H806" s="17"/>
      <c r="I806" s="146"/>
      <c r="J806" s="18"/>
      <c r="K806" s="101" t="s">
        <v>976</v>
      </c>
      <c r="L806" s="71">
        <v>27931926</v>
      </c>
      <c r="M806" s="18"/>
      <c r="N806" s="18"/>
      <c r="O806" s="43">
        <f t="shared" si="145"/>
        <v>0</v>
      </c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  <c r="AA806" s="44"/>
      <c r="AB806" s="44"/>
      <c r="AC806" s="44"/>
      <c r="AD806" s="44"/>
      <c r="AE806" s="44"/>
      <c r="AF806" s="44"/>
      <c r="AG806" s="44"/>
      <c r="AH806" s="44"/>
      <c r="AI806" s="44"/>
      <c r="AJ806" s="44"/>
      <c r="AK806" s="44"/>
      <c r="AL806" s="44"/>
      <c r="AM806" s="44"/>
      <c r="AN806" s="44"/>
      <c r="AO806" s="44"/>
      <c r="AP806" s="44"/>
      <c r="AQ806" s="44"/>
      <c r="AR806" s="44"/>
      <c r="AS806" s="44"/>
      <c r="AT806" s="44"/>
      <c r="AU806" s="44"/>
      <c r="AV806" s="44"/>
      <c r="AW806" s="44"/>
      <c r="AX806" s="44"/>
      <c r="AY806" s="44"/>
      <c r="AZ806" s="44"/>
      <c r="BA806" s="44"/>
      <c r="BB806" s="44"/>
      <c r="BC806" s="10"/>
      <c r="BD806" s="10"/>
      <c r="BE806" s="10"/>
    </row>
    <row r="807" spans="1:60" ht="63.75" customHeight="1" x14ac:dyDescent="0.25">
      <c r="A807" s="157"/>
      <c r="B807" s="16"/>
      <c r="C807" s="16"/>
      <c r="D807" s="16"/>
      <c r="E807" s="16"/>
      <c r="F807" s="16"/>
      <c r="G807" s="54"/>
      <c r="H807" s="17"/>
      <c r="I807" s="146"/>
      <c r="J807" s="18"/>
      <c r="K807" s="101" t="s">
        <v>977</v>
      </c>
      <c r="L807" s="71">
        <v>9289.1</v>
      </c>
      <c r="M807" s="18"/>
      <c r="N807" s="18"/>
      <c r="O807" s="43">
        <f t="shared" si="145"/>
        <v>0</v>
      </c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  <c r="AL807" s="44"/>
      <c r="AM807" s="44"/>
      <c r="AN807" s="44"/>
      <c r="AO807" s="44"/>
      <c r="AP807" s="44"/>
      <c r="AQ807" s="44"/>
      <c r="AR807" s="44"/>
      <c r="AS807" s="44"/>
      <c r="AT807" s="44"/>
      <c r="AU807" s="44"/>
      <c r="AV807" s="44"/>
      <c r="AW807" s="44"/>
      <c r="AX807" s="44"/>
      <c r="AY807" s="44"/>
      <c r="AZ807" s="44"/>
      <c r="BA807" s="44"/>
      <c r="BB807" s="44"/>
      <c r="BC807" s="10"/>
      <c r="BD807" s="10"/>
      <c r="BE807" s="10"/>
    </row>
    <row r="808" spans="1:60" ht="63.75" customHeight="1" x14ac:dyDescent="0.25">
      <c r="A808" s="157"/>
      <c r="B808" s="16"/>
      <c r="C808" s="16"/>
      <c r="D808" s="16"/>
      <c r="E808" s="16"/>
      <c r="F808" s="16"/>
      <c r="G808" s="54"/>
      <c r="H808" s="17"/>
      <c r="I808" s="146"/>
      <c r="J808" s="18"/>
      <c r="K808" s="101" t="s">
        <v>978</v>
      </c>
      <c r="L808" s="71">
        <v>193490337.5</v>
      </c>
      <c r="M808" s="18"/>
      <c r="N808" s="18"/>
      <c r="O808" s="43">
        <f t="shared" si="145"/>
        <v>0</v>
      </c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  <c r="AL808" s="44"/>
      <c r="AM808" s="44"/>
      <c r="AN808" s="44"/>
      <c r="AO808" s="44"/>
      <c r="AP808" s="44"/>
      <c r="AQ808" s="44"/>
      <c r="AR808" s="44"/>
      <c r="AS808" s="44"/>
      <c r="AT808" s="44"/>
      <c r="AU808" s="44"/>
      <c r="AV808" s="44"/>
      <c r="AW808" s="44"/>
      <c r="AX808" s="44"/>
      <c r="AY808" s="44"/>
      <c r="AZ808" s="44"/>
      <c r="BA808" s="44"/>
      <c r="BB808" s="44"/>
      <c r="BC808" s="10"/>
      <c r="BD808" s="10"/>
      <c r="BE808" s="10"/>
    </row>
    <row r="809" spans="1:60" ht="64.5" customHeight="1" x14ac:dyDescent="0.25">
      <c r="A809" s="157"/>
      <c r="B809" s="16"/>
      <c r="C809" s="16"/>
      <c r="D809" s="16"/>
      <c r="E809" s="16"/>
      <c r="F809" s="16"/>
      <c r="G809" s="54"/>
      <c r="H809" s="17"/>
      <c r="I809" s="146"/>
      <c r="J809" s="18"/>
      <c r="K809" s="101" t="s">
        <v>979</v>
      </c>
      <c r="L809" s="71">
        <v>293575.46999999997</v>
      </c>
      <c r="M809" s="18"/>
      <c r="N809" s="18"/>
      <c r="O809" s="43">
        <f t="shared" si="145"/>
        <v>0</v>
      </c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  <c r="AL809" s="44"/>
      <c r="AM809" s="44"/>
      <c r="AN809" s="44"/>
      <c r="AO809" s="44"/>
      <c r="AP809" s="44"/>
      <c r="AQ809" s="44"/>
      <c r="AR809" s="44"/>
      <c r="AS809" s="44"/>
      <c r="AT809" s="44"/>
      <c r="AU809" s="44"/>
      <c r="AV809" s="44"/>
      <c r="AW809" s="44"/>
      <c r="AX809" s="44"/>
      <c r="AY809" s="44"/>
      <c r="AZ809" s="44"/>
      <c r="BA809" s="44"/>
      <c r="BB809" s="44"/>
      <c r="BC809" s="10"/>
      <c r="BD809" s="10"/>
      <c r="BE809" s="10"/>
    </row>
    <row r="810" spans="1:60" ht="22.5" customHeight="1" x14ac:dyDescent="0.25">
      <c r="A810" s="157" t="s">
        <v>163</v>
      </c>
      <c r="B810" s="16" t="s">
        <v>40</v>
      </c>
      <c r="C810" s="16" t="s">
        <v>40</v>
      </c>
      <c r="D810" s="16" t="s">
        <v>276</v>
      </c>
      <c r="E810" s="16" t="s">
        <v>391</v>
      </c>
      <c r="F810" s="294" t="s">
        <v>1360</v>
      </c>
      <c r="G810" s="54" t="s">
        <v>437</v>
      </c>
      <c r="H810" s="17"/>
      <c r="I810" s="146" t="s">
        <v>864</v>
      </c>
      <c r="J810" s="18" t="s">
        <v>553</v>
      </c>
      <c r="K810" s="67"/>
      <c r="L810" s="71"/>
      <c r="M810" s="18" t="s">
        <v>907</v>
      </c>
      <c r="N810" s="59">
        <v>3895833342</v>
      </c>
      <c r="O810" s="43">
        <f t="shared" si="145"/>
        <v>3895833342</v>
      </c>
      <c r="P810" s="44">
        <v>0</v>
      </c>
      <c r="Q810" s="44">
        <v>3895833342</v>
      </c>
      <c r="R810" s="44"/>
      <c r="S810" s="44">
        <v>0</v>
      </c>
      <c r="T810" s="44">
        <v>0</v>
      </c>
      <c r="U810" s="44">
        <v>0</v>
      </c>
      <c r="V810" s="44">
        <v>0</v>
      </c>
      <c r="W810" s="44">
        <v>0</v>
      </c>
      <c r="X810" s="44">
        <v>0</v>
      </c>
      <c r="Y810" s="44"/>
      <c r="Z810" s="44">
        <v>0</v>
      </c>
      <c r="AA810" s="44"/>
      <c r="AB810" s="44">
        <v>0</v>
      </c>
      <c r="AC810" s="44">
        <v>0</v>
      </c>
      <c r="AD810" s="44">
        <v>0</v>
      </c>
      <c r="AE810" s="44"/>
      <c r="AF810" s="44">
        <v>0</v>
      </c>
      <c r="AG810" s="44">
        <v>0</v>
      </c>
      <c r="AH810" s="44">
        <v>0</v>
      </c>
      <c r="AI810" s="44">
        <v>0</v>
      </c>
      <c r="AJ810" s="44">
        <v>0</v>
      </c>
      <c r="AK810" s="44"/>
      <c r="AL810" s="44">
        <v>0</v>
      </c>
      <c r="AM810" s="44">
        <v>0</v>
      </c>
      <c r="AN810" s="44">
        <v>0</v>
      </c>
      <c r="AO810" s="44">
        <v>0</v>
      </c>
      <c r="AP810" s="44">
        <v>0</v>
      </c>
      <c r="AQ810" s="44">
        <v>0</v>
      </c>
      <c r="AR810" s="44">
        <v>0</v>
      </c>
      <c r="AS810" s="44">
        <v>0</v>
      </c>
      <c r="AT810" s="44">
        <v>0</v>
      </c>
      <c r="AU810" s="44">
        <v>0</v>
      </c>
      <c r="AV810" s="44"/>
      <c r="AW810" s="44"/>
      <c r="AX810" s="44">
        <v>0</v>
      </c>
      <c r="AY810" s="44"/>
      <c r="AZ810" s="44">
        <v>0</v>
      </c>
      <c r="BA810" s="44"/>
      <c r="BB810" s="44"/>
      <c r="BC810" s="10"/>
      <c r="BD810" s="10"/>
      <c r="BE810" s="10"/>
      <c r="BH810" s="129">
        <f>+N810-O810</f>
        <v>0</v>
      </c>
    </row>
    <row r="811" spans="1:60" ht="39" customHeight="1" x14ac:dyDescent="0.25">
      <c r="A811" s="157"/>
      <c r="B811" s="16"/>
      <c r="C811" s="16"/>
      <c r="D811" s="16"/>
      <c r="E811" s="16"/>
      <c r="F811" s="16"/>
      <c r="G811" s="54"/>
      <c r="H811" s="17"/>
      <c r="I811" s="146"/>
      <c r="J811" s="18"/>
      <c r="K811" s="179" t="s">
        <v>962</v>
      </c>
      <c r="L811" s="71">
        <v>3895833342</v>
      </c>
      <c r="M811" s="18"/>
      <c r="N811" s="18"/>
      <c r="O811" s="43">
        <f t="shared" si="145"/>
        <v>0</v>
      </c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  <c r="AL811" s="44"/>
      <c r="AM811" s="44"/>
      <c r="AN811" s="44"/>
      <c r="AO811" s="44"/>
      <c r="AP811" s="44"/>
      <c r="AQ811" s="44"/>
      <c r="AR811" s="44"/>
      <c r="AS811" s="44"/>
      <c r="AT811" s="44"/>
      <c r="AU811" s="44"/>
      <c r="AV811" s="44"/>
      <c r="AW811" s="44"/>
      <c r="AX811" s="44"/>
      <c r="AY811" s="44"/>
      <c r="AZ811" s="44"/>
      <c r="BA811" s="44"/>
      <c r="BB811" s="44"/>
      <c r="BC811" s="10"/>
      <c r="BD811" s="10"/>
      <c r="BE811" s="10"/>
    </row>
    <row r="812" spans="1:60" ht="12.75" customHeight="1" x14ac:dyDescent="0.25">
      <c r="A812" s="162" t="s">
        <v>46</v>
      </c>
      <c r="B812" s="141"/>
      <c r="C812" s="141"/>
      <c r="D812" s="141"/>
      <c r="E812" s="143"/>
      <c r="F812" s="143"/>
      <c r="G812" s="142"/>
      <c r="H812" s="144"/>
      <c r="I812" s="150" t="s">
        <v>482</v>
      </c>
      <c r="J812" s="150"/>
      <c r="K812" s="230"/>
      <c r="L812" s="230"/>
      <c r="M812" s="150"/>
      <c r="N812" s="150"/>
      <c r="O812" s="122">
        <f t="shared" si="145"/>
        <v>60540779003.809998</v>
      </c>
      <c r="P812" s="122">
        <f>+P813</f>
        <v>0</v>
      </c>
      <c r="Q812" s="122">
        <f t="shared" ref="Q812:BB816" si="149">+Q813</f>
        <v>0</v>
      </c>
      <c r="R812" s="122">
        <f t="shared" si="149"/>
        <v>0</v>
      </c>
      <c r="S812" s="122">
        <f t="shared" si="149"/>
        <v>0</v>
      </c>
      <c r="T812" s="122">
        <f t="shared" si="149"/>
        <v>0</v>
      </c>
      <c r="U812" s="122">
        <f t="shared" si="149"/>
        <v>0</v>
      </c>
      <c r="V812" s="122">
        <f t="shared" si="149"/>
        <v>0</v>
      </c>
      <c r="W812" s="122">
        <f t="shared" si="149"/>
        <v>0</v>
      </c>
      <c r="X812" s="122">
        <f t="shared" si="149"/>
        <v>0</v>
      </c>
      <c r="Y812" s="122">
        <f t="shared" si="149"/>
        <v>0</v>
      </c>
      <c r="Z812" s="122">
        <f t="shared" si="149"/>
        <v>0</v>
      </c>
      <c r="AA812" s="122">
        <f t="shared" si="149"/>
        <v>0</v>
      </c>
      <c r="AB812" s="122">
        <f t="shared" si="149"/>
        <v>0</v>
      </c>
      <c r="AC812" s="122">
        <f t="shared" si="149"/>
        <v>0</v>
      </c>
      <c r="AD812" s="122">
        <f t="shared" si="149"/>
        <v>0</v>
      </c>
      <c r="AE812" s="122">
        <f t="shared" si="149"/>
        <v>0</v>
      </c>
      <c r="AF812" s="122">
        <f t="shared" si="149"/>
        <v>0</v>
      </c>
      <c r="AG812" s="122">
        <f t="shared" si="149"/>
        <v>0</v>
      </c>
      <c r="AH812" s="122">
        <f t="shared" si="149"/>
        <v>0</v>
      </c>
      <c r="AI812" s="122">
        <f t="shared" si="149"/>
        <v>0</v>
      </c>
      <c r="AJ812" s="122">
        <f t="shared" si="149"/>
        <v>0</v>
      </c>
      <c r="AK812" s="122">
        <f t="shared" si="149"/>
        <v>0</v>
      </c>
      <c r="AL812" s="122">
        <f t="shared" si="149"/>
        <v>0</v>
      </c>
      <c r="AM812" s="122">
        <f t="shared" si="149"/>
        <v>0</v>
      </c>
      <c r="AN812" s="122">
        <f t="shared" si="149"/>
        <v>0</v>
      </c>
      <c r="AO812" s="122">
        <f t="shared" si="149"/>
        <v>0</v>
      </c>
      <c r="AP812" s="122">
        <f t="shared" si="149"/>
        <v>0</v>
      </c>
      <c r="AQ812" s="122">
        <f t="shared" si="149"/>
        <v>0</v>
      </c>
      <c r="AR812" s="122">
        <f t="shared" si="149"/>
        <v>0</v>
      </c>
      <c r="AS812" s="122">
        <f t="shared" si="149"/>
        <v>0</v>
      </c>
      <c r="AT812" s="122">
        <f t="shared" si="149"/>
        <v>0</v>
      </c>
      <c r="AU812" s="122">
        <f t="shared" si="149"/>
        <v>0</v>
      </c>
      <c r="AV812" s="122">
        <f t="shared" si="149"/>
        <v>0</v>
      </c>
      <c r="AW812" s="122">
        <f t="shared" si="149"/>
        <v>0</v>
      </c>
      <c r="AX812" s="122">
        <f t="shared" si="149"/>
        <v>60540779003.809998</v>
      </c>
      <c r="AY812" s="122">
        <f t="shared" si="149"/>
        <v>0</v>
      </c>
      <c r="AZ812" s="122">
        <f t="shared" si="149"/>
        <v>0</v>
      </c>
      <c r="BA812" s="122">
        <f t="shared" si="149"/>
        <v>0</v>
      </c>
      <c r="BB812" s="122">
        <f t="shared" si="149"/>
        <v>0</v>
      </c>
    </row>
    <row r="813" spans="1:60" ht="12.75" customHeight="1" x14ac:dyDescent="0.25">
      <c r="A813" s="161" t="s">
        <v>46</v>
      </c>
      <c r="B813" s="16" t="s">
        <v>34</v>
      </c>
      <c r="C813" s="16"/>
      <c r="D813" s="16"/>
      <c r="E813" s="16"/>
      <c r="F813" s="16"/>
      <c r="G813" s="173"/>
      <c r="H813" s="18"/>
      <c r="I813" s="18" t="s">
        <v>45</v>
      </c>
      <c r="J813" s="18"/>
      <c r="K813" s="67"/>
      <c r="L813" s="67"/>
      <c r="M813" s="18"/>
      <c r="N813" s="18"/>
      <c r="O813" s="43">
        <f t="shared" si="145"/>
        <v>60540779003.809998</v>
      </c>
      <c r="P813" s="43">
        <f>+P814</f>
        <v>0</v>
      </c>
      <c r="Q813" s="43">
        <f t="shared" si="149"/>
        <v>0</v>
      </c>
      <c r="R813" s="43">
        <f t="shared" si="149"/>
        <v>0</v>
      </c>
      <c r="S813" s="43">
        <f t="shared" si="149"/>
        <v>0</v>
      </c>
      <c r="T813" s="43">
        <f t="shared" si="149"/>
        <v>0</v>
      </c>
      <c r="U813" s="43">
        <f t="shared" si="149"/>
        <v>0</v>
      </c>
      <c r="V813" s="43">
        <f t="shared" si="149"/>
        <v>0</v>
      </c>
      <c r="W813" s="43">
        <f t="shared" si="149"/>
        <v>0</v>
      </c>
      <c r="X813" s="43">
        <f t="shared" si="149"/>
        <v>0</v>
      </c>
      <c r="Y813" s="43">
        <f t="shared" si="149"/>
        <v>0</v>
      </c>
      <c r="Z813" s="43">
        <f t="shared" si="149"/>
        <v>0</v>
      </c>
      <c r="AA813" s="43">
        <f t="shared" si="149"/>
        <v>0</v>
      </c>
      <c r="AB813" s="43">
        <f t="shared" si="149"/>
        <v>0</v>
      </c>
      <c r="AC813" s="43">
        <f t="shared" si="149"/>
        <v>0</v>
      </c>
      <c r="AD813" s="43">
        <f t="shared" si="149"/>
        <v>0</v>
      </c>
      <c r="AE813" s="43">
        <f t="shared" si="149"/>
        <v>0</v>
      </c>
      <c r="AF813" s="43">
        <f t="shared" si="149"/>
        <v>0</v>
      </c>
      <c r="AG813" s="43">
        <f t="shared" si="149"/>
        <v>0</v>
      </c>
      <c r="AH813" s="43">
        <f t="shared" si="149"/>
        <v>0</v>
      </c>
      <c r="AI813" s="43">
        <f t="shared" si="149"/>
        <v>0</v>
      </c>
      <c r="AJ813" s="43">
        <f t="shared" si="149"/>
        <v>0</v>
      </c>
      <c r="AK813" s="43">
        <f t="shared" si="149"/>
        <v>0</v>
      </c>
      <c r="AL813" s="43">
        <f t="shared" si="149"/>
        <v>0</v>
      </c>
      <c r="AM813" s="43">
        <f t="shared" si="149"/>
        <v>0</v>
      </c>
      <c r="AN813" s="43">
        <f t="shared" si="149"/>
        <v>0</v>
      </c>
      <c r="AO813" s="43">
        <f t="shared" si="149"/>
        <v>0</v>
      </c>
      <c r="AP813" s="43">
        <f t="shared" si="149"/>
        <v>0</v>
      </c>
      <c r="AQ813" s="43">
        <f t="shared" si="149"/>
        <v>0</v>
      </c>
      <c r="AR813" s="43">
        <f t="shared" si="149"/>
        <v>0</v>
      </c>
      <c r="AS813" s="43">
        <f t="shared" si="149"/>
        <v>0</v>
      </c>
      <c r="AT813" s="43">
        <f t="shared" si="149"/>
        <v>0</v>
      </c>
      <c r="AU813" s="43">
        <f t="shared" si="149"/>
        <v>0</v>
      </c>
      <c r="AV813" s="43">
        <f t="shared" si="149"/>
        <v>0</v>
      </c>
      <c r="AW813" s="43">
        <f t="shared" si="149"/>
        <v>0</v>
      </c>
      <c r="AX813" s="43">
        <f t="shared" si="149"/>
        <v>60540779003.809998</v>
      </c>
      <c r="AY813" s="43">
        <f t="shared" si="149"/>
        <v>0</v>
      </c>
      <c r="AZ813" s="43">
        <f t="shared" si="149"/>
        <v>0</v>
      </c>
      <c r="BA813" s="43">
        <f t="shared" si="149"/>
        <v>0</v>
      </c>
      <c r="BB813" s="43">
        <f t="shared" si="149"/>
        <v>0</v>
      </c>
      <c r="BC813" s="10"/>
      <c r="BD813" s="10"/>
      <c r="BE813" s="10"/>
    </row>
    <row r="814" spans="1:60" ht="78.75" customHeight="1" x14ac:dyDescent="0.25">
      <c r="A814" s="161" t="s">
        <v>46</v>
      </c>
      <c r="B814" s="16" t="s">
        <v>34</v>
      </c>
      <c r="C814" s="16" t="s">
        <v>34</v>
      </c>
      <c r="D814" s="16"/>
      <c r="E814" s="16"/>
      <c r="F814" s="16"/>
      <c r="G814" s="173"/>
      <c r="H814" s="18"/>
      <c r="I814" s="18" t="s">
        <v>1142</v>
      </c>
      <c r="J814" s="18"/>
      <c r="K814" s="67"/>
      <c r="L814" s="67"/>
      <c r="M814" s="18"/>
      <c r="N814" s="18"/>
      <c r="O814" s="43">
        <f t="shared" si="145"/>
        <v>60540779003.809998</v>
      </c>
      <c r="P814" s="43">
        <f>+P815</f>
        <v>0</v>
      </c>
      <c r="Q814" s="43">
        <f t="shared" si="149"/>
        <v>0</v>
      </c>
      <c r="R814" s="43">
        <f t="shared" si="149"/>
        <v>0</v>
      </c>
      <c r="S814" s="43">
        <f t="shared" si="149"/>
        <v>0</v>
      </c>
      <c r="T814" s="43">
        <f t="shared" si="149"/>
        <v>0</v>
      </c>
      <c r="U814" s="43">
        <f t="shared" si="149"/>
        <v>0</v>
      </c>
      <c r="V814" s="43">
        <f t="shared" si="149"/>
        <v>0</v>
      </c>
      <c r="W814" s="43">
        <f t="shared" si="149"/>
        <v>0</v>
      </c>
      <c r="X814" s="43">
        <f t="shared" si="149"/>
        <v>0</v>
      </c>
      <c r="Y814" s="43">
        <f t="shared" si="149"/>
        <v>0</v>
      </c>
      <c r="Z814" s="43">
        <f t="shared" si="149"/>
        <v>0</v>
      </c>
      <c r="AA814" s="43">
        <f t="shared" si="149"/>
        <v>0</v>
      </c>
      <c r="AB814" s="43">
        <f t="shared" si="149"/>
        <v>0</v>
      </c>
      <c r="AC814" s="43">
        <f t="shared" si="149"/>
        <v>0</v>
      </c>
      <c r="AD814" s="43">
        <f t="shared" si="149"/>
        <v>0</v>
      </c>
      <c r="AE814" s="43">
        <f t="shared" si="149"/>
        <v>0</v>
      </c>
      <c r="AF814" s="43">
        <f t="shared" si="149"/>
        <v>0</v>
      </c>
      <c r="AG814" s="43">
        <f t="shared" si="149"/>
        <v>0</v>
      </c>
      <c r="AH814" s="43">
        <f t="shared" si="149"/>
        <v>0</v>
      </c>
      <c r="AI814" s="43">
        <f t="shared" si="149"/>
        <v>0</v>
      </c>
      <c r="AJ814" s="43">
        <f t="shared" si="149"/>
        <v>0</v>
      </c>
      <c r="AK814" s="43">
        <f t="shared" si="149"/>
        <v>0</v>
      </c>
      <c r="AL814" s="43">
        <f t="shared" si="149"/>
        <v>0</v>
      </c>
      <c r="AM814" s="43">
        <f t="shared" si="149"/>
        <v>0</v>
      </c>
      <c r="AN814" s="43">
        <f t="shared" si="149"/>
        <v>0</v>
      </c>
      <c r="AO814" s="43">
        <f t="shared" si="149"/>
        <v>0</v>
      </c>
      <c r="AP814" s="43">
        <f t="shared" si="149"/>
        <v>0</v>
      </c>
      <c r="AQ814" s="43">
        <f t="shared" si="149"/>
        <v>0</v>
      </c>
      <c r="AR814" s="43">
        <f t="shared" si="149"/>
        <v>0</v>
      </c>
      <c r="AS814" s="43">
        <f t="shared" si="149"/>
        <v>0</v>
      </c>
      <c r="AT814" s="43">
        <f t="shared" si="149"/>
        <v>0</v>
      </c>
      <c r="AU814" s="43">
        <f t="shared" si="149"/>
        <v>0</v>
      </c>
      <c r="AV814" s="43">
        <f t="shared" si="149"/>
        <v>0</v>
      </c>
      <c r="AW814" s="43">
        <f t="shared" si="149"/>
        <v>0</v>
      </c>
      <c r="AX814" s="43">
        <f t="shared" si="149"/>
        <v>60540779003.809998</v>
      </c>
      <c r="AY814" s="43">
        <f t="shared" si="149"/>
        <v>0</v>
      </c>
      <c r="AZ814" s="43">
        <f t="shared" si="149"/>
        <v>0</v>
      </c>
      <c r="BA814" s="43">
        <f t="shared" si="149"/>
        <v>0</v>
      </c>
      <c r="BB814" s="43">
        <f t="shared" si="149"/>
        <v>0</v>
      </c>
      <c r="BC814" s="10"/>
      <c r="BD814" s="10"/>
      <c r="BE814" s="10"/>
    </row>
    <row r="815" spans="1:60" ht="22.5" customHeight="1" x14ac:dyDescent="0.25">
      <c r="A815" s="161" t="s">
        <v>46</v>
      </c>
      <c r="B815" s="16" t="s">
        <v>34</v>
      </c>
      <c r="C815" s="16" t="s">
        <v>34</v>
      </c>
      <c r="D815" s="16" t="s">
        <v>42</v>
      </c>
      <c r="E815" s="16"/>
      <c r="F815" s="16"/>
      <c r="G815" s="173"/>
      <c r="H815" s="18"/>
      <c r="I815" s="18" t="s">
        <v>319</v>
      </c>
      <c r="J815" s="18"/>
      <c r="K815" s="67"/>
      <c r="L815" s="67"/>
      <c r="M815" s="18"/>
      <c r="N815" s="18"/>
      <c r="O815" s="43">
        <f t="shared" si="145"/>
        <v>60540779003.809998</v>
      </c>
      <c r="P815" s="43">
        <f>+P816+P820</f>
        <v>0</v>
      </c>
      <c r="Q815" s="43">
        <f t="shared" ref="Q815:BB815" si="150">+Q816+Q820</f>
        <v>0</v>
      </c>
      <c r="R815" s="43">
        <f t="shared" si="150"/>
        <v>0</v>
      </c>
      <c r="S815" s="43">
        <f t="shared" si="150"/>
        <v>0</v>
      </c>
      <c r="T815" s="43">
        <f t="shared" si="150"/>
        <v>0</v>
      </c>
      <c r="U815" s="43">
        <f t="shared" si="150"/>
        <v>0</v>
      </c>
      <c r="V815" s="43">
        <f t="shared" si="150"/>
        <v>0</v>
      </c>
      <c r="W815" s="43">
        <f t="shared" si="150"/>
        <v>0</v>
      </c>
      <c r="X815" s="43">
        <f t="shared" si="150"/>
        <v>0</v>
      </c>
      <c r="Y815" s="43">
        <f t="shared" si="150"/>
        <v>0</v>
      </c>
      <c r="Z815" s="43">
        <f t="shared" si="150"/>
        <v>0</v>
      </c>
      <c r="AA815" s="43">
        <f t="shared" si="150"/>
        <v>0</v>
      </c>
      <c r="AB815" s="43">
        <f t="shared" si="150"/>
        <v>0</v>
      </c>
      <c r="AC815" s="43">
        <f t="shared" si="150"/>
        <v>0</v>
      </c>
      <c r="AD815" s="43">
        <f t="shared" si="150"/>
        <v>0</v>
      </c>
      <c r="AE815" s="43">
        <f t="shared" si="150"/>
        <v>0</v>
      </c>
      <c r="AF815" s="43">
        <f t="shared" si="150"/>
        <v>0</v>
      </c>
      <c r="AG815" s="43">
        <f t="shared" si="150"/>
        <v>0</v>
      </c>
      <c r="AH815" s="43">
        <f t="shared" si="150"/>
        <v>0</v>
      </c>
      <c r="AI815" s="43">
        <f t="shared" si="150"/>
        <v>0</v>
      </c>
      <c r="AJ815" s="43">
        <f t="shared" si="150"/>
        <v>0</v>
      </c>
      <c r="AK815" s="43">
        <f t="shared" si="150"/>
        <v>0</v>
      </c>
      <c r="AL815" s="43">
        <f t="shared" si="150"/>
        <v>0</v>
      </c>
      <c r="AM815" s="43">
        <f t="shared" si="150"/>
        <v>0</v>
      </c>
      <c r="AN815" s="43">
        <f t="shared" si="150"/>
        <v>0</v>
      </c>
      <c r="AO815" s="43">
        <f t="shared" si="150"/>
        <v>0</v>
      </c>
      <c r="AP815" s="43">
        <f t="shared" si="150"/>
        <v>0</v>
      </c>
      <c r="AQ815" s="43">
        <f t="shared" si="150"/>
        <v>0</v>
      </c>
      <c r="AR815" s="43">
        <f t="shared" si="150"/>
        <v>0</v>
      </c>
      <c r="AS815" s="43">
        <f t="shared" si="150"/>
        <v>0</v>
      </c>
      <c r="AT815" s="43">
        <f t="shared" si="150"/>
        <v>0</v>
      </c>
      <c r="AU815" s="43">
        <f t="shared" si="150"/>
        <v>0</v>
      </c>
      <c r="AV815" s="43">
        <f t="shared" si="150"/>
        <v>0</v>
      </c>
      <c r="AW815" s="43">
        <f t="shared" si="150"/>
        <v>0</v>
      </c>
      <c r="AX815" s="43">
        <f t="shared" si="150"/>
        <v>60540779003.809998</v>
      </c>
      <c r="AY815" s="43">
        <f t="shared" si="150"/>
        <v>0</v>
      </c>
      <c r="AZ815" s="43">
        <f t="shared" si="150"/>
        <v>0</v>
      </c>
      <c r="BA815" s="43">
        <f t="shared" si="150"/>
        <v>0</v>
      </c>
      <c r="BB815" s="43">
        <f t="shared" si="150"/>
        <v>0</v>
      </c>
      <c r="BC815" s="10"/>
      <c r="BD815" s="10"/>
      <c r="BE815" s="10"/>
    </row>
    <row r="816" spans="1:60" ht="13.5" customHeight="1" x14ac:dyDescent="0.25">
      <c r="A816" s="161" t="s">
        <v>46</v>
      </c>
      <c r="B816" s="16" t="s">
        <v>34</v>
      </c>
      <c r="C816" s="16" t="s">
        <v>34</v>
      </c>
      <c r="D816" s="16" t="s">
        <v>42</v>
      </c>
      <c r="E816" s="16" t="s">
        <v>202</v>
      </c>
      <c r="F816" s="16"/>
      <c r="G816" s="173"/>
      <c r="H816" s="18"/>
      <c r="I816" s="18" t="s">
        <v>341</v>
      </c>
      <c r="J816" s="18"/>
      <c r="K816" s="67"/>
      <c r="L816" s="67"/>
      <c r="M816" s="18"/>
      <c r="N816" s="18"/>
      <c r="O816" s="43">
        <f t="shared" si="145"/>
        <v>1267253882</v>
      </c>
      <c r="P816" s="43">
        <f>+P817</f>
        <v>0</v>
      </c>
      <c r="Q816" s="43">
        <f t="shared" si="149"/>
        <v>0</v>
      </c>
      <c r="R816" s="43">
        <f t="shared" si="149"/>
        <v>0</v>
      </c>
      <c r="S816" s="43">
        <f t="shared" si="149"/>
        <v>0</v>
      </c>
      <c r="T816" s="43">
        <f t="shared" si="149"/>
        <v>0</v>
      </c>
      <c r="U816" s="43">
        <f t="shared" si="149"/>
        <v>0</v>
      </c>
      <c r="V816" s="43">
        <f t="shared" si="149"/>
        <v>0</v>
      </c>
      <c r="W816" s="43">
        <f t="shared" si="149"/>
        <v>0</v>
      </c>
      <c r="X816" s="43">
        <f t="shared" si="149"/>
        <v>0</v>
      </c>
      <c r="Y816" s="43">
        <f t="shared" si="149"/>
        <v>0</v>
      </c>
      <c r="Z816" s="43">
        <f t="shared" si="149"/>
        <v>0</v>
      </c>
      <c r="AA816" s="43">
        <f t="shared" si="149"/>
        <v>0</v>
      </c>
      <c r="AB816" s="43">
        <f t="shared" si="149"/>
        <v>0</v>
      </c>
      <c r="AC816" s="43">
        <f t="shared" si="149"/>
        <v>0</v>
      </c>
      <c r="AD816" s="43">
        <f t="shared" si="149"/>
        <v>0</v>
      </c>
      <c r="AE816" s="43">
        <f t="shared" si="149"/>
        <v>0</v>
      </c>
      <c r="AF816" s="43">
        <f t="shared" si="149"/>
        <v>0</v>
      </c>
      <c r="AG816" s="43">
        <f t="shared" si="149"/>
        <v>0</v>
      </c>
      <c r="AH816" s="43">
        <f t="shared" si="149"/>
        <v>0</v>
      </c>
      <c r="AI816" s="43">
        <f t="shared" si="149"/>
        <v>0</v>
      </c>
      <c r="AJ816" s="43">
        <f t="shared" si="149"/>
        <v>0</v>
      </c>
      <c r="AK816" s="43">
        <f t="shared" si="149"/>
        <v>0</v>
      </c>
      <c r="AL816" s="43">
        <f t="shared" si="149"/>
        <v>0</v>
      </c>
      <c r="AM816" s="43">
        <f t="shared" si="149"/>
        <v>0</v>
      </c>
      <c r="AN816" s="43">
        <f t="shared" si="149"/>
        <v>0</v>
      </c>
      <c r="AO816" s="43">
        <f t="shared" si="149"/>
        <v>0</v>
      </c>
      <c r="AP816" s="43">
        <f t="shared" si="149"/>
        <v>0</v>
      </c>
      <c r="AQ816" s="43">
        <f t="shared" si="149"/>
        <v>0</v>
      </c>
      <c r="AR816" s="43">
        <f t="shared" si="149"/>
        <v>0</v>
      </c>
      <c r="AS816" s="43">
        <f t="shared" si="149"/>
        <v>0</v>
      </c>
      <c r="AT816" s="43">
        <f t="shared" si="149"/>
        <v>0</v>
      </c>
      <c r="AU816" s="43">
        <f t="shared" si="149"/>
        <v>0</v>
      </c>
      <c r="AV816" s="43">
        <f t="shared" si="149"/>
        <v>0</v>
      </c>
      <c r="AW816" s="43">
        <f t="shared" si="149"/>
        <v>0</v>
      </c>
      <c r="AX816" s="43">
        <f t="shared" si="149"/>
        <v>1267253882</v>
      </c>
      <c r="AY816" s="43">
        <f t="shared" si="149"/>
        <v>0</v>
      </c>
      <c r="AZ816" s="43">
        <f t="shared" si="149"/>
        <v>0</v>
      </c>
      <c r="BA816" s="43">
        <f t="shared" si="149"/>
        <v>0</v>
      </c>
      <c r="BB816" s="43">
        <f t="shared" si="149"/>
        <v>0</v>
      </c>
    </row>
    <row r="817" spans="1:60" s="15" customFormat="1" ht="45" customHeight="1" x14ac:dyDescent="0.25">
      <c r="A817" s="161" t="s">
        <v>46</v>
      </c>
      <c r="B817" s="16" t="s">
        <v>34</v>
      </c>
      <c r="C817" s="16" t="s">
        <v>34</v>
      </c>
      <c r="D817" s="16" t="s">
        <v>42</v>
      </c>
      <c r="E817" s="16" t="s">
        <v>202</v>
      </c>
      <c r="F817" s="294" t="s">
        <v>1203</v>
      </c>
      <c r="G817" s="184" t="s">
        <v>342</v>
      </c>
      <c r="H817" s="185" t="s">
        <v>343</v>
      </c>
      <c r="I817" s="146" t="s">
        <v>562</v>
      </c>
      <c r="J817" s="186" t="s">
        <v>552</v>
      </c>
      <c r="K817" s="187"/>
      <c r="L817" s="187"/>
      <c r="M817" s="18" t="s">
        <v>907</v>
      </c>
      <c r="N817" s="59">
        <v>1267253882</v>
      </c>
      <c r="O817" s="188">
        <f t="shared" si="145"/>
        <v>1267253882</v>
      </c>
      <c r="P817" s="134">
        <v>0</v>
      </c>
      <c r="Q817" s="134">
        <v>0</v>
      </c>
      <c r="R817" s="134"/>
      <c r="S817" s="134">
        <v>0</v>
      </c>
      <c r="T817" s="134">
        <v>0</v>
      </c>
      <c r="U817" s="134">
        <v>0</v>
      </c>
      <c r="V817" s="134">
        <v>0</v>
      </c>
      <c r="W817" s="134">
        <v>0</v>
      </c>
      <c r="X817" s="134">
        <v>0</v>
      </c>
      <c r="Y817" s="134"/>
      <c r="Z817" s="134">
        <v>0</v>
      </c>
      <c r="AA817" s="134"/>
      <c r="AB817" s="134">
        <v>0</v>
      </c>
      <c r="AC817" s="134">
        <v>0</v>
      </c>
      <c r="AD817" s="134">
        <v>0</v>
      </c>
      <c r="AE817" s="134"/>
      <c r="AF817" s="134">
        <v>0</v>
      </c>
      <c r="AG817" s="134">
        <v>0</v>
      </c>
      <c r="AH817" s="134">
        <v>0</v>
      </c>
      <c r="AI817" s="134">
        <v>0</v>
      </c>
      <c r="AJ817" s="134">
        <v>0</v>
      </c>
      <c r="AK817" s="134">
        <v>0</v>
      </c>
      <c r="AL817" s="134">
        <v>0</v>
      </c>
      <c r="AM817" s="134">
        <v>0</v>
      </c>
      <c r="AN817" s="134">
        <v>0</v>
      </c>
      <c r="AO817" s="134">
        <v>0</v>
      </c>
      <c r="AP817" s="134">
        <v>0</v>
      </c>
      <c r="AQ817" s="134">
        <v>0</v>
      </c>
      <c r="AR817" s="134">
        <v>0</v>
      </c>
      <c r="AS817" s="134">
        <v>0</v>
      </c>
      <c r="AT817" s="134">
        <v>0</v>
      </c>
      <c r="AU817" s="134">
        <v>0</v>
      </c>
      <c r="AV817" s="134"/>
      <c r="AW817" s="134"/>
      <c r="AX817" s="134">
        <f>1267253882</f>
        <v>1267253882</v>
      </c>
      <c r="AY817" s="134"/>
      <c r="AZ817" s="134">
        <v>0</v>
      </c>
      <c r="BA817" s="134"/>
      <c r="BB817" s="215"/>
      <c r="BH817" s="129">
        <f>+N817-O817</f>
        <v>0</v>
      </c>
    </row>
    <row r="818" spans="1:60" s="15" customFormat="1" ht="25.5" customHeight="1" x14ac:dyDescent="0.25">
      <c r="A818" s="161"/>
      <c r="B818" s="16"/>
      <c r="C818" s="16"/>
      <c r="D818" s="16"/>
      <c r="E818" s="16"/>
      <c r="F818" s="192"/>
      <c r="G818" s="184"/>
      <c r="H818" s="185"/>
      <c r="I818" s="146"/>
      <c r="J818" s="186"/>
      <c r="K818" s="99" t="s">
        <v>1076</v>
      </c>
      <c r="L818" s="106">
        <f>708992260</f>
        <v>708992260</v>
      </c>
      <c r="M818" s="18"/>
      <c r="N818" s="18"/>
      <c r="O818" s="188">
        <f t="shared" si="145"/>
        <v>0</v>
      </c>
      <c r="P818" s="134"/>
      <c r="Q818" s="134"/>
      <c r="R818" s="134"/>
      <c r="S818" s="134"/>
      <c r="T818" s="134"/>
      <c r="U818" s="134"/>
      <c r="V818" s="134"/>
      <c r="W818" s="134"/>
      <c r="X818" s="134"/>
      <c r="Y818" s="134"/>
      <c r="Z818" s="134"/>
      <c r="AA818" s="134"/>
      <c r="AB818" s="134"/>
      <c r="AC818" s="134"/>
      <c r="AD818" s="134"/>
      <c r="AE818" s="134"/>
      <c r="AF818" s="134"/>
      <c r="AG818" s="134"/>
      <c r="AH818" s="134"/>
      <c r="AI818" s="134"/>
      <c r="AJ818" s="134"/>
      <c r="AK818" s="134"/>
      <c r="AL818" s="134"/>
      <c r="AM818" s="134"/>
      <c r="AN818" s="134"/>
      <c r="AO818" s="134"/>
      <c r="AP818" s="134"/>
      <c r="AQ818" s="134"/>
      <c r="AR818" s="134"/>
      <c r="AS818" s="134"/>
      <c r="AT818" s="134"/>
      <c r="AU818" s="134"/>
      <c r="AV818" s="134"/>
      <c r="AW818" s="134"/>
      <c r="AX818" s="134"/>
      <c r="AY818" s="134"/>
      <c r="AZ818" s="134"/>
      <c r="BA818" s="134"/>
      <c r="BB818" s="215"/>
    </row>
    <row r="819" spans="1:60" s="15" customFormat="1" ht="26.25" customHeight="1" x14ac:dyDescent="0.25">
      <c r="A819" s="161"/>
      <c r="B819" s="16"/>
      <c r="C819" s="16"/>
      <c r="D819" s="16"/>
      <c r="E819" s="16"/>
      <c r="F819" s="192"/>
      <c r="G819" s="184"/>
      <c r="H819" s="185"/>
      <c r="I819" s="146"/>
      <c r="J819" s="186"/>
      <c r="K819" s="99" t="s">
        <v>1077</v>
      </c>
      <c r="L819" s="106">
        <v>558261622</v>
      </c>
      <c r="M819" s="18"/>
      <c r="N819" s="18"/>
      <c r="O819" s="188">
        <f t="shared" ref="O819:O882" si="151">+SUM(P819:BA819)</f>
        <v>0</v>
      </c>
      <c r="P819" s="134"/>
      <c r="Q819" s="134"/>
      <c r="R819" s="134"/>
      <c r="S819" s="134"/>
      <c r="T819" s="134"/>
      <c r="U819" s="134"/>
      <c r="V819" s="134"/>
      <c r="W819" s="134"/>
      <c r="X819" s="134"/>
      <c r="Y819" s="134"/>
      <c r="Z819" s="134"/>
      <c r="AA819" s="134"/>
      <c r="AB819" s="134"/>
      <c r="AC819" s="134"/>
      <c r="AD819" s="134"/>
      <c r="AE819" s="134"/>
      <c r="AF819" s="134"/>
      <c r="AG819" s="134"/>
      <c r="AH819" s="134"/>
      <c r="AI819" s="134"/>
      <c r="AJ819" s="134"/>
      <c r="AK819" s="134"/>
      <c r="AL819" s="134"/>
      <c r="AM819" s="134"/>
      <c r="AN819" s="134"/>
      <c r="AO819" s="134"/>
      <c r="AP819" s="134"/>
      <c r="AQ819" s="134"/>
      <c r="AR819" s="134"/>
      <c r="AS819" s="134"/>
      <c r="AT819" s="134"/>
      <c r="AU819" s="134"/>
      <c r="AV819" s="134"/>
      <c r="AW819" s="134"/>
      <c r="AX819" s="134"/>
      <c r="AY819" s="134"/>
      <c r="AZ819" s="134"/>
      <c r="BA819" s="134"/>
      <c r="BB819" s="215"/>
    </row>
    <row r="820" spans="1:60" ht="13.5" customHeight="1" x14ac:dyDescent="0.25">
      <c r="A820" s="161" t="s">
        <v>46</v>
      </c>
      <c r="B820" s="16" t="s">
        <v>34</v>
      </c>
      <c r="C820" s="16" t="s">
        <v>34</v>
      </c>
      <c r="D820" s="16" t="s">
        <v>42</v>
      </c>
      <c r="E820" s="16" t="s">
        <v>204</v>
      </c>
      <c r="F820" s="16"/>
      <c r="G820" s="173"/>
      <c r="H820" s="18"/>
      <c r="I820" s="18" t="s">
        <v>344</v>
      </c>
      <c r="J820" s="18"/>
      <c r="K820" s="67"/>
      <c r="L820" s="67"/>
      <c r="M820" s="18"/>
      <c r="N820" s="18"/>
      <c r="O820" s="43">
        <f t="shared" si="151"/>
        <v>59273525121.809998</v>
      </c>
      <c r="P820" s="43">
        <f>+P821+P823+P825+P827+P829+P831+P833+P835+P837+P839+P841+P843+P846+P849+P852+P854+P857+P860+P862+P865+P867+P869+P871+P873+P875+P878+P880</f>
        <v>0</v>
      </c>
      <c r="Q820" s="43">
        <f t="shared" ref="Q820:BB820" si="152">+Q821+Q823+Q825+Q827+Q829+Q831+Q833+Q835+Q837+Q839+Q841+Q843+Q846+Q849+Q852+Q854+Q857+Q860+Q862+Q865+Q867+Q869+Q871+Q873+Q875+Q878+Q880</f>
        <v>0</v>
      </c>
      <c r="R820" s="43">
        <f t="shared" si="152"/>
        <v>0</v>
      </c>
      <c r="S820" s="43">
        <f t="shared" si="152"/>
        <v>0</v>
      </c>
      <c r="T820" s="43">
        <f t="shared" si="152"/>
        <v>0</v>
      </c>
      <c r="U820" s="43">
        <f t="shared" si="152"/>
        <v>0</v>
      </c>
      <c r="V820" s="43">
        <f t="shared" si="152"/>
        <v>0</v>
      </c>
      <c r="W820" s="43">
        <f t="shared" si="152"/>
        <v>0</v>
      </c>
      <c r="X820" s="43">
        <f t="shared" si="152"/>
        <v>0</v>
      </c>
      <c r="Y820" s="43">
        <f t="shared" si="152"/>
        <v>0</v>
      </c>
      <c r="Z820" s="43">
        <f t="shared" si="152"/>
        <v>0</v>
      </c>
      <c r="AA820" s="43">
        <f t="shared" si="152"/>
        <v>0</v>
      </c>
      <c r="AB820" s="43">
        <f t="shared" si="152"/>
        <v>0</v>
      </c>
      <c r="AC820" s="43">
        <f t="shared" si="152"/>
        <v>0</v>
      </c>
      <c r="AD820" s="43">
        <f t="shared" si="152"/>
        <v>0</v>
      </c>
      <c r="AE820" s="43">
        <f t="shared" si="152"/>
        <v>0</v>
      </c>
      <c r="AF820" s="43">
        <f t="shared" si="152"/>
        <v>0</v>
      </c>
      <c r="AG820" s="43">
        <f t="shared" si="152"/>
        <v>0</v>
      </c>
      <c r="AH820" s="43">
        <f t="shared" si="152"/>
        <v>0</v>
      </c>
      <c r="AI820" s="43">
        <f t="shared" si="152"/>
        <v>0</v>
      </c>
      <c r="AJ820" s="43">
        <f t="shared" si="152"/>
        <v>0</v>
      </c>
      <c r="AK820" s="43">
        <f t="shared" si="152"/>
        <v>0</v>
      </c>
      <c r="AL820" s="43">
        <f t="shared" si="152"/>
        <v>0</v>
      </c>
      <c r="AM820" s="43">
        <f t="shared" si="152"/>
        <v>0</v>
      </c>
      <c r="AN820" s="43">
        <f t="shared" si="152"/>
        <v>0</v>
      </c>
      <c r="AO820" s="43">
        <f t="shared" si="152"/>
        <v>0</v>
      </c>
      <c r="AP820" s="43">
        <f t="shared" si="152"/>
        <v>0</v>
      </c>
      <c r="AQ820" s="43">
        <f t="shared" si="152"/>
        <v>0</v>
      </c>
      <c r="AR820" s="43">
        <f t="shared" si="152"/>
        <v>0</v>
      </c>
      <c r="AS820" s="43">
        <f t="shared" si="152"/>
        <v>0</v>
      </c>
      <c r="AT820" s="43">
        <f t="shared" si="152"/>
        <v>0</v>
      </c>
      <c r="AU820" s="43">
        <f t="shared" si="152"/>
        <v>0</v>
      </c>
      <c r="AV820" s="43">
        <f t="shared" si="152"/>
        <v>0</v>
      </c>
      <c r="AW820" s="43">
        <f t="shared" si="152"/>
        <v>0</v>
      </c>
      <c r="AX820" s="43">
        <f t="shared" si="152"/>
        <v>59273525121.809998</v>
      </c>
      <c r="AY820" s="43">
        <f t="shared" si="152"/>
        <v>0</v>
      </c>
      <c r="AZ820" s="43">
        <f t="shared" si="152"/>
        <v>0</v>
      </c>
      <c r="BA820" s="43">
        <f t="shared" si="152"/>
        <v>0</v>
      </c>
      <c r="BB820" s="43">
        <f t="shared" si="152"/>
        <v>0</v>
      </c>
    </row>
    <row r="821" spans="1:60" ht="45" customHeight="1" x14ac:dyDescent="0.25">
      <c r="A821" s="161" t="s">
        <v>46</v>
      </c>
      <c r="B821" s="16" t="s">
        <v>34</v>
      </c>
      <c r="C821" s="16" t="s">
        <v>34</v>
      </c>
      <c r="D821" s="16" t="s">
        <v>42</v>
      </c>
      <c r="E821" s="16" t="s">
        <v>204</v>
      </c>
      <c r="F821" s="294" t="s">
        <v>1204</v>
      </c>
      <c r="G821" s="54" t="s">
        <v>345</v>
      </c>
      <c r="H821" s="17" t="s">
        <v>346</v>
      </c>
      <c r="I821" s="146" t="s">
        <v>633</v>
      </c>
      <c r="J821" s="152" t="s">
        <v>552</v>
      </c>
      <c r="K821" s="193"/>
      <c r="L821" s="231"/>
      <c r="M821" s="62" t="s">
        <v>907</v>
      </c>
      <c r="N821" s="59">
        <v>70000000</v>
      </c>
      <c r="O821" s="43">
        <f t="shared" si="151"/>
        <v>70000000</v>
      </c>
      <c r="P821" s="44">
        <v>0</v>
      </c>
      <c r="Q821" s="44">
        <v>0</v>
      </c>
      <c r="R821" s="44"/>
      <c r="S821" s="44">
        <v>0</v>
      </c>
      <c r="T821" s="44">
        <v>0</v>
      </c>
      <c r="U821" s="44">
        <v>0</v>
      </c>
      <c r="V821" s="44">
        <v>0</v>
      </c>
      <c r="W821" s="44">
        <v>0</v>
      </c>
      <c r="X821" s="44">
        <v>0</v>
      </c>
      <c r="Y821" s="44"/>
      <c r="Z821" s="44">
        <v>0</v>
      </c>
      <c r="AA821" s="44"/>
      <c r="AB821" s="44">
        <v>0</v>
      </c>
      <c r="AC821" s="44">
        <v>0</v>
      </c>
      <c r="AD821" s="44">
        <v>0</v>
      </c>
      <c r="AE821" s="44"/>
      <c r="AF821" s="44">
        <v>0</v>
      </c>
      <c r="AG821" s="44">
        <v>0</v>
      </c>
      <c r="AH821" s="44">
        <v>0</v>
      </c>
      <c r="AI821" s="44">
        <v>0</v>
      </c>
      <c r="AJ821" s="44">
        <v>0</v>
      </c>
      <c r="AK821" s="44">
        <v>0</v>
      </c>
      <c r="AL821" s="44">
        <v>0</v>
      </c>
      <c r="AM821" s="44">
        <v>0</v>
      </c>
      <c r="AN821" s="44">
        <v>0</v>
      </c>
      <c r="AO821" s="44">
        <v>0</v>
      </c>
      <c r="AP821" s="44">
        <v>0</v>
      </c>
      <c r="AQ821" s="44">
        <v>0</v>
      </c>
      <c r="AR821" s="44">
        <v>0</v>
      </c>
      <c r="AS821" s="44">
        <v>0</v>
      </c>
      <c r="AT821" s="44">
        <v>0</v>
      </c>
      <c r="AU821" s="44">
        <v>0</v>
      </c>
      <c r="AV821" s="44"/>
      <c r="AW821" s="44"/>
      <c r="AX821" s="44">
        <v>70000000</v>
      </c>
      <c r="AY821" s="44"/>
      <c r="AZ821" s="44">
        <v>0</v>
      </c>
      <c r="BA821" s="44"/>
      <c r="BB821" s="41"/>
      <c r="BH821" s="129">
        <f>+N821-O821</f>
        <v>0</v>
      </c>
    </row>
    <row r="822" spans="1:60" ht="26.25" customHeight="1" x14ac:dyDescent="0.25">
      <c r="A822" s="161"/>
      <c r="B822" s="16"/>
      <c r="C822" s="16"/>
      <c r="D822" s="16"/>
      <c r="E822" s="16"/>
      <c r="F822" s="155"/>
      <c r="G822" s="54"/>
      <c r="H822" s="17"/>
      <c r="I822" s="146"/>
      <c r="J822" s="152"/>
      <c r="K822" s="70" t="s">
        <v>1078</v>
      </c>
      <c r="L822" s="181">
        <v>70000000</v>
      </c>
      <c r="M822" s="62"/>
      <c r="N822" s="62"/>
      <c r="O822" s="43">
        <f t="shared" si="151"/>
        <v>0</v>
      </c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  <c r="AL822" s="44"/>
      <c r="AM822" s="44"/>
      <c r="AN822" s="44"/>
      <c r="AO822" s="44"/>
      <c r="AP822" s="44"/>
      <c r="AQ822" s="44"/>
      <c r="AR822" s="44"/>
      <c r="AS822" s="44"/>
      <c r="AT822" s="44"/>
      <c r="AU822" s="44"/>
      <c r="AV822" s="44"/>
      <c r="AW822" s="44"/>
      <c r="AX822" s="44"/>
      <c r="AY822" s="44"/>
      <c r="AZ822" s="44"/>
      <c r="BA822" s="44"/>
      <c r="BB822" s="41"/>
    </row>
    <row r="823" spans="1:60" ht="45" customHeight="1" x14ac:dyDescent="0.25">
      <c r="A823" s="161" t="s">
        <v>46</v>
      </c>
      <c r="B823" s="16" t="s">
        <v>34</v>
      </c>
      <c r="C823" s="16" t="s">
        <v>34</v>
      </c>
      <c r="D823" s="16" t="s">
        <v>42</v>
      </c>
      <c r="E823" s="16" t="s">
        <v>204</v>
      </c>
      <c r="F823" s="294" t="s">
        <v>1205</v>
      </c>
      <c r="G823" s="54"/>
      <c r="H823" s="17"/>
      <c r="I823" s="146" t="s">
        <v>634</v>
      </c>
      <c r="J823" s="152"/>
      <c r="K823" s="193"/>
      <c r="L823" s="181"/>
      <c r="M823" s="61" t="s">
        <v>907</v>
      </c>
      <c r="N823" s="59">
        <v>58146600</v>
      </c>
      <c r="O823" s="43">
        <f t="shared" si="151"/>
        <v>58146600</v>
      </c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  <c r="AL823" s="44"/>
      <c r="AM823" s="44"/>
      <c r="AN823" s="44"/>
      <c r="AO823" s="44"/>
      <c r="AP823" s="44"/>
      <c r="AQ823" s="44"/>
      <c r="AR823" s="44"/>
      <c r="AS823" s="44"/>
      <c r="AT823" s="44"/>
      <c r="AU823" s="44"/>
      <c r="AV823" s="44"/>
      <c r="AW823" s="44"/>
      <c r="AX823" s="44">
        <v>58146600</v>
      </c>
      <c r="AY823" s="44"/>
      <c r="AZ823" s="44"/>
      <c r="BA823" s="44"/>
      <c r="BB823" s="41"/>
      <c r="BH823" s="129">
        <f>+N823-O823</f>
        <v>0</v>
      </c>
    </row>
    <row r="824" spans="1:60" ht="26.25" customHeight="1" x14ac:dyDescent="0.25">
      <c r="A824" s="161"/>
      <c r="B824" s="16"/>
      <c r="C824" s="16"/>
      <c r="D824" s="16"/>
      <c r="E824" s="16"/>
      <c r="F824" s="155"/>
      <c r="G824" s="54"/>
      <c r="H824" s="17"/>
      <c r="I824" s="146"/>
      <c r="J824" s="152"/>
      <c r="K824" s="70" t="s">
        <v>1078</v>
      </c>
      <c r="L824" s="181">
        <v>58146600</v>
      </c>
      <c r="M824" s="61"/>
      <c r="N824" s="61"/>
      <c r="O824" s="43">
        <f t="shared" si="151"/>
        <v>0</v>
      </c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  <c r="AL824" s="44"/>
      <c r="AM824" s="44"/>
      <c r="AN824" s="44"/>
      <c r="AO824" s="44"/>
      <c r="AP824" s="44"/>
      <c r="AQ824" s="44"/>
      <c r="AR824" s="44"/>
      <c r="AS824" s="44"/>
      <c r="AT824" s="44"/>
      <c r="AU824" s="44"/>
      <c r="AV824" s="44"/>
      <c r="AW824" s="44"/>
      <c r="AX824" s="44"/>
      <c r="AY824" s="44"/>
      <c r="AZ824" s="44"/>
      <c r="BA824" s="44"/>
      <c r="BB824" s="41"/>
    </row>
    <row r="825" spans="1:60" ht="56.25" customHeight="1" x14ac:dyDescent="0.25">
      <c r="A825" s="161" t="s">
        <v>46</v>
      </c>
      <c r="B825" s="16" t="s">
        <v>34</v>
      </c>
      <c r="C825" s="16" t="s">
        <v>34</v>
      </c>
      <c r="D825" s="16" t="s">
        <v>42</v>
      </c>
      <c r="E825" s="16" t="s">
        <v>204</v>
      </c>
      <c r="F825" s="294" t="s">
        <v>1206</v>
      </c>
      <c r="G825" s="54"/>
      <c r="H825" s="17"/>
      <c r="I825" s="146" t="s">
        <v>635</v>
      </c>
      <c r="J825" s="152"/>
      <c r="K825" s="193"/>
      <c r="L825" s="193"/>
      <c r="M825" s="18" t="s">
        <v>907</v>
      </c>
      <c r="N825" s="59">
        <v>20000000</v>
      </c>
      <c r="O825" s="43">
        <f t="shared" si="151"/>
        <v>20000000</v>
      </c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  <c r="AI825" s="44"/>
      <c r="AJ825" s="44"/>
      <c r="AK825" s="44"/>
      <c r="AL825" s="44"/>
      <c r="AM825" s="44"/>
      <c r="AN825" s="44"/>
      <c r="AO825" s="44"/>
      <c r="AP825" s="44"/>
      <c r="AQ825" s="44"/>
      <c r="AR825" s="44"/>
      <c r="AS825" s="44"/>
      <c r="AT825" s="44"/>
      <c r="AU825" s="44"/>
      <c r="AV825" s="44"/>
      <c r="AW825" s="44"/>
      <c r="AX825" s="44">
        <v>20000000</v>
      </c>
      <c r="AY825" s="44"/>
      <c r="AZ825" s="44"/>
      <c r="BA825" s="44"/>
      <c r="BB825" s="41"/>
      <c r="BH825" s="129">
        <f>+N825-O825</f>
        <v>0</v>
      </c>
    </row>
    <row r="826" spans="1:60" ht="13.5" customHeight="1" x14ac:dyDescent="0.25">
      <c r="A826" s="161"/>
      <c r="B826" s="16"/>
      <c r="C826" s="16"/>
      <c r="D826" s="16"/>
      <c r="E826" s="16"/>
      <c r="F826" s="155"/>
      <c r="G826" s="54"/>
      <c r="H826" s="17"/>
      <c r="I826" s="146"/>
      <c r="J826" s="152"/>
      <c r="K826" s="199" t="s">
        <v>1078</v>
      </c>
      <c r="L826" s="181">
        <v>20000000</v>
      </c>
      <c r="M826" s="18"/>
      <c r="N826" s="18"/>
      <c r="O826" s="43">
        <f t="shared" si="151"/>
        <v>0</v>
      </c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  <c r="AL826" s="44"/>
      <c r="AM826" s="44"/>
      <c r="AN826" s="44"/>
      <c r="AO826" s="44"/>
      <c r="AP826" s="44"/>
      <c r="AQ826" s="44"/>
      <c r="AR826" s="44"/>
      <c r="AS826" s="44"/>
      <c r="AT826" s="44"/>
      <c r="AU826" s="44"/>
      <c r="AV826" s="44"/>
      <c r="AW826" s="44"/>
      <c r="AX826" s="44"/>
      <c r="AY826" s="44"/>
      <c r="AZ826" s="44"/>
      <c r="BA826" s="44"/>
      <c r="BB826" s="41"/>
    </row>
    <row r="827" spans="1:60" ht="67.5" customHeight="1" x14ac:dyDescent="0.25">
      <c r="A827" s="161" t="s">
        <v>46</v>
      </c>
      <c r="B827" s="16" t="s">
        <v>34</v>
      </c>
      <c r="C827" s="16" t="s">
        <v>34</v>
      </c>
      <c r="D827" s="16" t="s">
        <v>42</v>
      </c>
      <c r="E827" s="16" t="s">
        <v>204</v>
      </c>
      <c r="F827" s="294" t="s">
        <v>1207</v>
      </c>
      <c r="G827" s="54"/>
      <c r="H827" s="17"/>
      <c r="I827" s="146" t="s">
        <v>636</v>
      </c>
      <c r="J827" s="152"/>
      <c r="K827" s="193"/>
      <c r="L827" s="193"/>
      <c r="M827" s="18" t="s">
        <v>907</v>
      </c>
      <c r="N827" s="59">
        <v>100000000</v>
      </c>
      <c r="O827" s="43">
        <f t="shared" si="151"/>
        <v>100000000</v>
      </c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  <c r="AL827" s="44"/>
      <c r="AM827" s="44"/>
      <c r="AN827" s="44"/>
      <c r="AO827" s="44"/>
      <c r="AP827" s="44"/>
      <c r="AQ827" s="44"/>
      <c r="AR827" s="44"/>
      <c r="AS827" s="44"/>
      <c r="AT827" s="44"/>
      <c r="AU827" s="44"/>
      <c r="AV827" s="44"/>
      <c r="AW827" s="44"/>
      <c r="AX827" s="44">
        <v>100000000</v>
      </c>
      <c r="AY827" s="44"/>
      <c r="AZ827" s="44"/>
      <c r="BA827" s="44"/>
      <c r="BB827" s="41"/>
      <c r="BH827" s="129">
        <f>+N827-O827</f>
        <v>0</v>
      </c>
    </row>
    <row r="828" spans="1:60" ht="25.5" customHeight="1" x14ac:dyDescent="0.25">
      <c r="A828" s="161"/>
      <c r="B828" s="16"/>
      <c r="C828" s="16"/>
      <c r="D828" s="16"/>
      <c r="E828" s="16"/>
      <c r="F828" s="155"/>
      <c r="G828" s="54"/>
      <c r="H828" s="17"/>
      <c r="I828" s="146"/>
      <c r="J828" s="152"/>
      <c r="K828" s="117" t="s">
        <v>1078</v>
      </c>
      <c r="L828" s="118">
        <v>100000000</v>
      </c>
      <c r="M828" s="18"/>
      <c r="N828" s="18"/>
      <c r="O828" s="43">
        <f t="shared" si="151"/>
        <v>0</v>
      </c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  <c r="AA828" s="44"/>
      <c r="AB828" s="44"/>
      <c r="AC828" s="44"/>
      <c r="AD828" s="44"/>
      <c r="AE828" s="44"/>
      <c r="AF828" s="44"/>
      <c r="AG828" s="44"/>
      <c r="AH828" s="44"/>
      <c r="AI828" s="44"/>
      <c r="AJ828" s="44"/>
      <c r="AK828" s="44"/>
      <c r="AL828" s="44"/>
      <c r="AM828" s="44"/>
      <c r="AN828" s="44"/>
      <c r="AO828" s="44"/>
      <c r="AP828" s="44"/>
      <c r="AQ828" s="44"/>
      <c r="AR828" s="44"/>
      <c r="AS828" s="44"/>
      <c r="AT828" s="44"/>
      <c r="AU828" s="44"/>
      <c r="AV828" s="44"/>
      <c r="AW828" s="44"/>
      <c r="AX828" s="44"/>
      <c r="AY828" s="44"/>
      <c r="AZ828" s="44"/>
      <c r="BA828" s="44"/>
      <c r="BB828" s="41"/>
    </row>
    <row r="829" spans="1:60" ht="56.25" customHeight="1" x14ac:dyDescent="0.25">
      <c r="A829" s="161" t="s">
        <v>46</v>
      </c>
      <c r="B829" s="16" t="s">
        <v>34</v>
      </c>
      <c r="C829" s="16" t="s">
        <v>34</v>
      </c>
      <c r="D829" s="16" t="s">
        <v>42</v>
      </c>
      <c r="E829" s="16" t="s">
        <v>204</v>
      </c>
      <c r="F829" s="294" t="s">
        <v>1208</v>
      </c>
      <c r="G829" s="54"/>
      <c r="H829" s="17"/>
      <c r="I829" s="146" t="s">
        <v>637</v>
      </c>
      <c r="J829" s="152"/>
      <c r="K829" s="193"/>
      <c r="L829" s="193"/>
      <c r="M829" s="18" t="s">
        <v>907</v>
      </c>
      <c r="N829" s="59">
        <v>10602293</v>
      </c>
      <c r="O829" s="43">
        <f t="shared" si="151"/>
        <v>10602293</v>
      </c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  <c r="AL829" s="44"/>
      <c r="AM829" s="44"/>
      <c r="AN829" s="44"/>
      <c r="AO829" s="44"/>
      <c r="AP829" s="44"/>
      <c r="AQ829" s="44"/>
      <c r="AR829" s="44"/>
      <c r="AS829" s="44"/>
      <c r="AT829" s="44"/>
      <c r="AU829" s="44"/>
      <c r="AV829" s="44"/>
      <c r="AW829" s="44"/>
      <c r="AX829" s="44">
        <v>10602293</v>
      </c>
      <c r="AY829" s="44"/>
      <c r="AZ829" s="44"/>
      <c r="BA829" s="44"/>
      <c r="BB829" s="41"/>
      <c r="BH829" s="129">
        <f>+N829-O829</f>
        <v>0</v>
      </c>
    </row>
    <row r="830" spans="1:60" ht="25.5" customHeight="1" x14ac:dyDescent="0.25">
      <c r="A830" s="161"/>
      <c r="B830" s="16"/>
      <c r="C830" s="16"/>
      <c r="D830" s="16"/>
      <c r="E830" s="16"/>
      <c r="F830" s="155"/>
      <c r="G830" s="54"/>
      <c r="H830" s="17"/>
      <c r="I830" s="146"/>
      <c r="J830" s="152"/>
      <c r="K830" s="117" t="s">
        <v>1078</v>
      </c>
      <c r="L830" s="118">
        <v>10602293</v>
      </c>
      <c r="M830" s="18"/>
      <c r="N830" s="18"/>
      <c r="O830" s="43">
        <f t="shared" si="151"/>
        <v>0</v>
      </c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  <c r="AI830" s="44"/>
      <c r="AJ830" s="44"/>
      <c r="AK830" s="44"/>
      <c r="AL830" s="44"/>
      <c r="AM830" s="44"/>
      <c r="AN830" s="44"/>
      <c r="AO830" s="44"/>
      <c r="AP830" s="44"/>
      <c r="AQ830" s="44"/>
      <c r="AR830" s="44"/>
      <c r="AS830" s="44"/>
      <c r="AT830" s="44"/>
      <c r="AU830" s="44"/>
      <c r="AV830" s="44"/>
      <c r="AW830" s="44"/>
      <c r="AX830" s="44"/>
      <c r="AY830" s="44"/>
      <c r="AZ830" s="44"/>
      <c r="BA830" s="44"/>
      <c r="BB830" s="41"/>
    </row>
    <row r="831" spans="1:60" ht="45" customHeight="1" x14ac:dyDescent="0.25">
      <c r="A831" s="161" t="s">
        <v>46</v>
      </c>
      <c r="B831" s="16" t="s">
        <v>34</v>
      </c>
      <c r="C831" s="16" t="s">
        <v>34</v>
      </c>
      <c r="D831" s="16" t="s">
        <v>42</v>
      </c>
      <c r="E831" s="16" t="s">
        <v>204</v>
      </c>
      <c r="F831" s="294" t="s">
        <v>1209</v>
      </c>
      <c r="G831" s="54"/>
      <c r="H831" s="17"/>
      <c r="I831" s="146" t="s">
        <v>1099</v>
      </c>
      <c r="J831" s="152"/>
      <c r="K831" s="193"/>
      <c r="L831" s="193"/>
      <c r="M831" s="18" t="s">
        <v>907</v>
      </c>
      <c r="N831" s="59">
        <v>598121355</v>
      </c>
      <c r="O831" s="43">
        <f t="shared" si="151"/>
        <v>598121355</v>
      </c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  <c r="AA831" s="44"/>
      <c r="AB831" s="44"/>
      <c r="AC831" s="44"/>
      <c r="AD831" s="44"/>
      <c r="AE831" s="44"/>
      <c r="AF831" s="44"/>
      <c r="AG831" s="44"/>
      <c r="AH831" s="44"/>
      <c r="AI831" s="44"/>
      <c r="AJ831" s="44"/>
      <c r="AK831" s="44"/>
      <c r="AL831" s="44"/>
      <c r="AM831" s="44"/>
      <c r="AN831" s="44"/>
      <c r="AO831" s="44"/>
      <c r="AP831" s="44"/>
      <c r="AQ831" s="44"/>
      <c r="AR831" s="44"/>
      <c r="AS831" s="44"/>
      <c r="AT831" s="44"/>
      <c r="AU831" s="44"/>
      <c r="AV831" s="44"/>
      <c r="AW831" s="44"/>
      <c r="AX831" s="44">
        <v>598121355</v>
      </c>
      <c r="AY831" s="44"/>
      <c r="AZ831" s="44"/>
      <c r="BA831" s="44"/>
      <c r="BB831" s="41"/>
      <c r="BH831" s="129">
        <f>+N831-O831</f>
        <v>0</v>
      </c>
    </row>
    <row r="832" spans="1:60" ht="26.25" customHeight="1" x14ac:dyDescent="0.25">
      <c r="A832" s="161"/>
      <c r="B832" s="16"/>
      <c r="C832" s="16"/>
      <c r="D832" s="16"/>
      <c r="E832" s="16"/>
      <c r="F832" s="155"/>
      <c r="G832" s="54"/>
      <c r="H832" s="17"/>
      <c r="I832" s="146"/>
      <c r="J832" s="152"/>
      <c r="K832" s="117" t="s">
        <v>1078</v>
      </c>
      <c r="L832" s="118">
        <f>716850673-118729318</f>
        <v>598121355</v>
      </c>
      <c r="M832" s="18"/>
      <c r="N832" s="18"/>
      <c r="O832" s="43">
        <f t="shared" si="151"/>
        <v>0</v>
      </c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  <c r="AL832" s="44"/>
      <c r="AM832" s="44"/>
      <c r="AN832" s="44"/>
      <c r="AO832" s="44"/>
      <c r="AP832" s="44"/>
      <c r="AQ832" s="44"/>
      <c r="AR832" s="44"/>
      <c r="AS832" s="44"/>
      <c r="AT832" s="44"/>
      <c r="AU832" s="44"/>
      <c r="AV832" s="44"/>
      <c r="AW832" s="44"/>
      <c r="AX832" s="44"/>
      <c r="AY832" s="44"/>
      <c r="AZ832" s="44"/>
      <c r="BA832" s="44"/>
      <c r="BB832" s="41"/>
    </row>
    <row r="833" spans="1:60" ht="45" customHeight="1" x14ac:dyDescent="0.25">
      <c r="A833" s="161" t="s">
        <v>46</v>
      </c>
      <c r="B833" s="16" t="s">
        <v>34</v>
      </c>
      <c r="C833" s="16" t="s">
        <v>34</v>
      </c>
      <c r="D833" s="16" t="s">
        <v>42</v>
      </c>
      <c r="E833" s="16" t="s">
        <v>204</v>
      </c>
      <c r="F833" s="294" t="s">
        <v>1210</v>
      </c>
      <c r="G833" s="54"/>
      <c r="H833" s="17"/>
      <c r="I833" s="146" t="s">
        <v>638</v>
      </c>
      <c r="J833" s="152"/>
      <c r="K833" s="193"/>
      <c r="L833" s="193"/>
      <c r="M833" s="18" t="s">
        <v>907</v>
      </c>
      <c r="N833" s="59">
        <v>200209791</v>
      </c>
      <c r="O833" s="43">
        <f t="shared" si="151"/>
        <v>200209791</v>
      </c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  <c r="AA833" s="44"/>
      <c r="AB833" s="44"/>
      <c r="AC833" s="44"/>
      <c r="AD833" s="44"/>
      <c r="AE833" s="44"/>
      <c r="AF833" s="44"/>
      <c r="AG833" s="44"/>
      <c r="AH833" s="44"/>
      <c r="AI833" s="44"/>
      <c r="AJ833" s="44"/>
      <c r="AK833" s="44"/>
      <c r="AL833" s="44"/>
      <c r="AM833" s="44"/>
      <c r="AN833" s="44"/>
      <c r="AO833" s="44"/>
      <c r="AP833" s="44"/>
      <c r="AQ833" s="44"/>
      <c r="AR833" s="44"/>
      <c r="AS833" s="44"/>
      <c r="AT833" s="44"/>
      <c r="AU833" s="44"/>
      <c r="AV833" s="44"/>
      <c r="AW833" s="44"/>
      <c r="AX833" s="44">
        <v>200209791</v>
      </c>
      <c r="AY833" s="44"/>
      <c r="AZ833" s="44"/>
      <c r="BA833" s="44"/>
      <c r="BB833" s="41"/>
      <c r="BH833" s="129">
        <f>+N833-O833</f>
        <v>0</v>
      </c>
    </row>
    <row r="834" spans="1:60" ht="26.25" customHeight="1" x14ac:dyDescent="0.25">
      <c r="A834" s="161"/>
      <c r="B834" s="16"/>
      <c r="C834" s="16"/>
      <c r="D834" s="16"/>
      <c r="E834" s="16"/>
      <c r="F834" s="155"/>
      <c r="G834" s="54"/>
      <c r="H834" s="17"/>
      <c r="I834" s="146"/>
      <c r="J834" s="152"/>
      <c r="K834" s="117" t="s">
        <v>1078</v>
      </c>
      <c r="L834" s="118">
        <f>235213884-35004093</f>
        <v>200209791</v>
      </c>
      <c r="M834" s="18"/>
      <c r="N834" s="18"/>
      <c r="O834" s="43">
        <f t="shared" si="151"/>
        <v>0</v>
      </c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  <c r="AL834" s="44"/>
      <c r="AM834" s="44"/>
      <c r="AN834" s="44"/>
      <c r="AO834" s="44"/>
      <c r="AP834" s="44"/>
      <c r="AQ834" s="44"/>
      <c r="AR834" s="44"/>
      <c r="AS834" s="44"/>
      <c r="AT834" s="44"/>
      <c r="AU834" s="44"/>
      <c r="AV834" s="44"/>
      <c r="AW834" s="44"/>
      <c r="AX834" s="44"/>
      <c r="AY834" s="44"/>
      <c r="AZ834" s="44"/>
      <c r="BA834" s="44"/>
      <c r="BB834" s="41"/>
    </row>
    <row r="835" spans="1:60" ht="56.25" customHeight="1" x14ac:dyDescent="0.25">
      <c r="A835" s="161" t="s">
        <v>46</v>
      </c>
      <c r="B835" s="16" t="s">
        <v>34</v>
      </c>
      <c r="C835" s="16" t="s">
        <v>34</v>
      </c>
      <c r="D835" s="16" t="s">
        <v>42</v>
      </c>
      <c r="E835" s="16" t="s">
        <v>204</v>
      </c>
      <c r="F835" s="294" t="s">
        <v>1211</v>
      </c>
      <c r="G835" s="54"/>
      <c r="H835" s="17"/>
      <c r="I835" s="146" t="s">
        <v>639</v>
      </c>
      <c r="J835" s="152"/>
      <c r="K835" s="193"/>
      <c r="L835" s="193"/>
      <c r="M835" s="18" t="s">
        <v>907</v>
      </c>
      <c r="N835" s="59">
        <v>100000000</v>
      </c>
      <c r="O835" s="43">
        <f t="shared" si="151"/>
        <v>100000000</v>
      </c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  <c r="AD835" s="44"/>
      <c r="AE835" s="44"/>
      <c r="AF835" s="44"/>
      <c r="AG835" s="44"/>
      <c r="AH835" s="44"/>
      <c r="AI835" s="44"/>
      <c r="AJ835" s="44"/>
      <c r="AK835" s="44"/>
      <c r="AL835" s="44"/>
      <c r="AM835" s="44"/>
      <c r="AN835" s="44"/>
      <c r="AO835" s="44"/>
      <c r="AP835" s="44"/>
      <c r="AQ835" s="44"/>
      <c r="AR835" s="44"/>
      <c r="AS835" s="44"/>
      <c r="AT835" s="44"/>
      <c r="AU835" s="44"/>
      <c r="AV835" s="44"/>
      <c r="AW835" s="44"/>
      <c r="AX835" s="44">
        <v>100000000</v>
      </c>
      <c r="AY835" s="44"/>
      <c r="AZ835" s="44"/>
      <c r="BA835" s="44"/>
      <c r="BB835" s="41"/>
      <c r="BH835" s="129">
        <f>+N835-O835</f>
        <v>0</v>
      </c>
    </row>
    <row r="836" spans="1:60" ht="26.25" customHeight="1" x14ac:dyDescent="0.25">
      <c r="A836" s="161"/>
      <c r="B836" s="16"/>
      <c r="C836" s="16"/>
      <c r="D836" s="16"/>
      <c r="E836" s="16"/>
      <c r="F836" s="155"/>
      <c r="G836" s="54"/>
      <c r="H836" s="17"/>
      <c r="I836" s="146"/>
      <c r="J836" s="152"/>
      <c r="K836" s="70" t="s">
        <v>1078</v>
      </c>
      <c r="L836" s="181">
        <v>100000000</v>
      </c>
      <c r="M836" s="18"/>
      <c r="N836" s="18"/>
      <c r="O836" s="43">
        <f t="shared" si="151"/>
        <v>0</v>
      </c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  <c r="AL836" s="44"/>
      <c r="AM836" s="44"/>
      <c r="AN836" s="44"/>
      <c r="AO836" s="44"/>
      <c r="AP836" s="44"/>
      <c r="AQ836" s="44"/>
      <c r="AR836" s="44"/>
      <c r="AS836" s="44"/>
      <c r="AT836" s="44"/>
      <c r="AU836" s="44"/>
      <c r="AV836" s="44"/>
      <c r="AW836" s="44"/>
      <c r="AX836" s="44"/>
      <c r="AY836" s="44"/>
      <c r="AZ836" s="44"/>
      <c r="BA836" s="44"/>
      <c r="BB836" s="41"/>
    </row>
    <row r="837" spans="1:60" ht="45" customHeight="1" x14ac:dyDescent="0.25">
      <c r="A837" s="161" t="s">
        <v>46</v>
      </c>
      <c r="B837" s="16" t="s">
        <v>34</v>
      </c>
      <c r="C837" s="16" t="s">
        <v>34</v>
      </c>
      <c r="D837" s="16" t="s">
        <v>42</v>
      </c>
      <c r="E837" s="16" t="s">
        <v>204</v>
      </c>
      <c r="F837" s="294" t="s">
        <v>1212</v>
      </c>
      <c r="G837" s="54"/>
      <c r="H837" s="17"/>
      <c r="I837" s="146" t="s">
        <v>640</v>
      </c>
      <c r="J837" s="152"/>
      <c r="K837" s="193"/>
      <c r="L837" s="231"/>
      <c r="M837" s="62" t="s">
        <v>907</v>
      </c>
      <c r="N837" s="59">
        <v>343083936</v>
      </c>
      <c r="O837" s="43">
        <f t="shared" si="151"/>
        <v>343083936</v>
      </c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  <c r="AL837" s="44"/>
      <c r="AM837" s="44"/>
      <c r="AN837" s="44"/>
      <c r="AO837" s="44"/>
      <c r="AP837" s="44"/>
      <c r="AQ837" s="44"/>
      <c r="AR837" s="44"/>
      <c r="AS837" s="44"/>
      <c r="AT837" s="44"/>
      <c r="AU837" s="44"/>
      <c r="AV837" s="44"/>
      <c r="AW837" s="44"/>
      <c r="AX837" s="44">
        <v>343083936</v>
      </c>
      <c r="AY837" s="44"/>
      <c r="AZ837" s="44"/>
      <c r="BA837" s="44"/>
      <c r="BB837" s="41"/>
      <c r="BH837" s="129">
        <f>+N837-O837</f>
        <v>0</v>
      </c>
    </row>
    <row r="838" spans="1:60" ht="26.25" customHeight="1" x14ac:dyDescent="0.25">
      <c r="A838" s="161"/>
      <c r="B838" s="16"/>
      <c r="C838" s="16"/>
      <c r="D838" s="16"/>
      <c r="E838" s="16"/>
      <c r="F838" s="155"/>
      <c r="G838" s="54"/>
      <c r="H838" s="17"/>
      <c r="I838" s="146"/>
      <c r="J838" s="152"/>
      <c r="K838" s="70" t="s">
        <v>1078</v>
      </c>
      <c r="L838" s="181">
        <v>343083936</v>
      </c>
      <c r="M838" s="62"/>
      <c r="N838" s="62"/>
      <c r="O838" s="43">
        <f t="shared" si="151"/>
        <v>0</v>
      </c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  <c r="AL838" s="44"/>
      <c r="AM838" s="44"/>
      <c r="AN838" s="44"/>
      <c r="AO838" s="44"/>
      <c r="AP838" s="44"/>
      <c r="AQ838" s="44"/>
      <c r="AR838" s="44"/>
      <c r="AS838" s="44"/>
      <c r="AT838" s="44"/>
      <c r="AU838" s="44"/>
      <c r="AV838" s="44"/>
      <c r="AW838" s="44"/>
      <c r="AX838" s="44"/>
      <c r="AY838" s="44"/>
      <c r="AZ838" s="44"/>
      <c r="BA838" s="44"/>
      <c r="BB838" s="41"/>
    </row>
    <row r="839" spans="1:60" ht="33.75" customHeight="1" x14ac:dyDescent="0.25">
      <c r="A839" s="161" t="s">
        <v>46</v>
      </c>
      <c r="B839" s="16" t="s">
        <v>34</v>
      </c>
      <c r="C839" s="16" t="s">
        <v>34</v>
      </c>
      <c r="D839" s="16" t="s">
        <v>42</v>
      </c>
      <c r="E839" s="16" t="s">
        <v>204</v>
      </c>
      <c r="F839" s="294" t="s">
        <v>1213</v>
      </c>
      <c r="G839" s="54"/>
      <c r="H839" s="17"/>
      <c r="I839" s="146" t="s">
        <v>641</v>
      </c>
      <c r="J839" s="152"/>
      <c r="K839" s="193"/>
      <c r="L839" s="193"/>
      <c r="M839" s="18" t="s">
        <v>907</v>
      </c>
      <c r="N839" s="59">
        <v>100510000</v>
      </c>
      <c r="O839" s="43">
        <f t="shared" si="151"/>
        <v>100510000</v>
      </c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  <c r="AL839" s="44"/>
      <c r="AM839" s="44"/>
      <c r="AN839" s="44"/>
      <c r="AO839" s="44"/>
      <c r="AP839" s="44"/>
      <c r="AQ839" s="44"/>
      <c r="AR839" s="44"/>
      <c r="AS839" s="44"/>
      <c r="AT839" s="44"/>
      <c r="AU839" s="44"/>
      <c r="AV839" s="44"/>
      <c r="AW839" s="44"/>
      <c r="AX839" s="44">
        <v>100510000</v>
      </c>
      <c r="AY839" s="44"/>
      <c r="AZ839" s="44"/>
      <c r="BA839" s="44"/>
      <c r="BB839" s="41"/>
      <c r="BH839" s="129">
        <f>+N839-O839</f>
        <v>0</v>
      </c>
    </row>
    <row r="840" spans="1:60" ht="26.25" customHeight="1" x14ac:dyDescent="0.25">
      <c r="A840" s="161"/>
      <c r="B840" s="16"/>
      <c r="C840" s="16"/>
      <c r="D840" s="16"/>
      <c r="E840" s="16"/>
      <c r="F840" s="155"/>
      <c r="G840" s="54"/>
      <c r="H840" s="17"/>
      <c r="I840" s="146"/>
      <c r="J840" s="152"/>
      <c r="K840" s="117" t="s">
        <v>1078</v>
      </c>
      <c r="L840" s="118">
        <v>100510000</v>
      </c>
      <c r="M840" s="18"/>
      <c r="N840" s="18"/>
      <c r="O840" s="43">
        <f t="shared" si="151"/>
        <v>0</v>
      </c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4"/>
      <c r="AN840" s="44"/>
      <c r="AO840" s="44"/>
      <c r="AP840" s="44"/>
      <c r="AQ840" s="44"/>
      <c r="AR840" s="44"/>
      <c r="AS840" s="44"/>
      <c r="AT840" s="44"/>
      <c r="AU840" s="44"/>
      <c r="AV840" s="44"/>
      <c r="AW840" s="44"/>
      <c r="AX840" s="44"/>
      <c r="AY840" s="44"/>
      <c r="AZ840" s="44"/>
      <c r="BA840" s="44"/>
      <c r="BB840" s="41"/>
    </row>
    <row r="841" spans="1:60" s="38" customFormat="1" ht="45" customHeight="1" x14ac:dyDescent="0.25">
      <c r="A841" s="161" t="s">
        <v>46</v>
      </c>
      <c r="B841" s="16" t="s">
        <v>34</v>
      </c>
      <c r="C841" s="16" t="s">
        <v>34</v>
      </c>
      <c r="D841" s="16" t="s">
        <v>42</v>
      </c>
      <c r="E841" s="16" t="s">
        <v>204</v>
      </c>
      <c r="F841" s="294" t="s">
        <v>1214</v>
      </c>
      <c r="G841" s="54"/>
      <c r="H841" s="17"/>
      <c r="I841" s="146" t="s">
        <v>642</v>
      </c>
      <c r="J841" s="152"/>
      <c r="K841" s="193"/>
      <c r="L841" s="193"/>
      <c r="M841" s="18" t="s">
        <v>907</v>
      </c>
      <c r="N841" s="59">
        <v>46749211.25</v>
      </c>
      <c r="O841" s="43">
        <f t="shared" si="151"/>
        <v>46749211.25</v>
      </c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4"/>
      <c r="AN841" s="44"/>
      <c r="AO841" s="44"/>
      <c r="AP841" s="44"/>
      <c r="AQ841" s="44"/>
      <c r="AR841" s="44"/>
      <c r="AS841" s="44"/>
      <c r="AT841" s="44"/>
      <c r="AU841" s="44"/>
      <c r="AV841" s="44"/>
      <c r="AW841" s="44"/>
      <c r="AX841" s="44">
        <v>46749211.25</v>
      </c>
      <c r="AY841" s="44"/>
      <c r="AZ841" s="44"/>
      <c r="BA841" s="44"/>
      <c r="BB841" s="41"/>
      <c r="BC841" s="9"/>
      <c r="BD841" s="9"/>
      <c r="BE841" s="9"/>
      <c r="BF841" s="9"/>
      <c r="BH841" s="129">
        <f>+N841-O841</f>
        <v>0</v>
      </c>
    </row>
    <row r="842" spans="1:60" s="38" customFormat="1" ht="26.25" customHeight="1" x14ac:dyDescent="0.25">
      <c r="A842" s="161"/>
      <c r="B842" s="16"/>
      <c r="C842" s="16"/>
      <c r="D842" s="16"/>
      <c r="E842" s="16"/>
      <c r="F842" s="155"/>
      <c r="G842" s="54"/>
      <c r="H842" s="17"/>
      <c r="I842" s="146"/>
      <c r="J842" s="152"/>
      <c r="K842" s="117" t="s">
        <v>1078</v>
      </c>
      <c r="L842" s="118">
        <v>46749211.25</v>
      </c>
      <c r="M842" s="18"/>
      <c r="N842" s="18"/>
      <c r="O842" s="43">
        <f t="shared" si="151"/>
        <v>0</v>
      </c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4"/>
      <c r="AN842" s="44"/>
      <c r="AO842" s="44"/>
      <c r="AP842" s="44"/>
      <c r="AQ842" s="44"/>
      <c r="AR842" s="44"/>
      <c r="AS842" s="44"/>
      <c r="AT842" s="44"/>
      <c r="AU842" s="44"/>
      <c r="AV842" s="44"/>
      <c r="AW842" s="44"/>
      <c r="AX842" s="44"/>
      <c r="AY842" s="44"/>
      <c r="AZ842" s="44"/>
      <c r="BA842" s="44"/>
      <c r="BB842" s="41"/>
      <c r="BC842" s="9"/>
      <c r="BD842" s="9"/>
      <c r="BE842" s="9"/>
      <c r="BF842" s="9"/>
    </row>
    <row r="843" spans="1:60" s="38" customFormat="1" ht="22.5" customHeight="1" x14ac:dyDescent="0.25">
      <c r="A843" s="161" t="s">
        <v>46</v>
      </c>
      <c r="B843" s="16" t="s">
        <v>34</v>
      </c>
      <c r="C843" s="16" t="s">
        <v>34</v>
      </c>
      <c r="D843" s="16" t="s">
        <v>42</v>
      </c>
      <c r="E843" s="16" t="s">
        <v>204</v>
      </c>
      <c r="F843" s="294" t="s">
        <v>1215</v>
      </c>
      <c r="G843" s="54"/>
      <c r="H843" s="17"/>
      <c r="I843" s="146" t="s">
        <v>643</v>
      </c>
      <c r="J843" s="152"/>
      <c r="K843" s="193"/>
      <c r="L843" s="193"/>
      <c r="M843" s="18" t="s">
        <v>907</v>
      </c>
      <c r="N843" s="59">
        <v>37745267653</v>
      </c>
      <c r="O843" s="43">
        <f t="shared" si="151"/>
        <v>37745267653</v>
      </c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  <c r="AI843" s="44"/>
      <c r="AJ843" s="44"/>
      <c r="AK843" s="44"/>
      <c r="AL843" s="44"/>
      <c r="AM843" s="44"/>
      <c r="AN843" s="44"/>
      <c r="AO843" s="44"/>
      <c r="AP843" s="44"/>
      <c r="AQ843" s="44"/>
      <c r="AR843" s="44"/>
      <c r="AS843" s="44"/>
      <c r="AT843" s="44"/>
      <c r="AU843" s="44"/>
      <c r="AV843" s="44"/>
      <c r="AW843" s="44"/>
      <c r="AX843" s="44">
        <v>37745267653</v>
      </c>
      <c r="AY843" s="44"/>
      <c r="AZ843" s="44"/>
      <c r="BA843" s="44"/>
      <c r="BB843" s="41"/>
      <c r="BC843" s="9"/>
      <c r="BD843" s="9"/>
      <c r="BE843" s="9"/>
      <c r="BF843" s="9"/>
      <c r="BH843" s="129">
        <f>+N843-O843</f>
        <v>0</v>
      </c>
    </row>
    <row r="844" spans="1:60" s="38" customFormat="1" ht="25.5" customHeight="1" x14ac:dyDescent="0.25">
      <c r="A844" s="161"/>
      <c r="B844" s="16"/>
      <c r="C844" s="16"/>
      <c r="D844" s="16"/>
      <c r="E844" s="16"/>
      <c r="F844" s="155"/>
      <c r="G844" s="54"/>
      <c r="H844" s="17"/>
      <c r="I844" s="146"/>
      <c r="J844" s="152"/>
      <c r="K844" s="117" t="s">
        <v>1078</v>
      </c>
      <c r="L844" s="118">
        <f>40042910252-4620240112</f>
        <v>35422670140</v>
      </c>
      <c r="M844" s="18"/>
      <c r="N844" s="18"/>
      <c r="O844" s="43">
        <f t="shared" si="151"/>
        <v>0</v>
      </c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  <c r="AA844" s="44"/>
      <c r="AB844" s="44"/>
      <c r="AC844" s="44"/>
      <c r="AD844" s="44"/>
      <c r="AE844" s="44"/>
      <c r="AF844" s="44"/>
      <c r="AG844" s="44"/>
      <c r="AH844" s="44"/>
      <c r="AI844" s="44"/>
      <c r="AJ844" s="44"/>
      <c r="AK844" s="44"/>
      <c r="AL844" s="44"/>
      <c r="AM844" s="44"/>
      <c r="AN844" s="44"/>
      <c r="AO844" s="44"/>
      <c r="AP844" s="44"/>
      <c r="AQ844" s="44"/>
      <c r="AR844" s="44"/>
      <c r="AS844" s="44"/>
      <c r="AT844" s="44"/>
      <c r="AU844" s="44"/>
      <c r="AV844" s="44"/>
      <c r="AW844" s="44"/>
      <c r="AX844" s="44"/>
      <c r="AY844" s="44"/>
      <c r="AZ844" s="44"/>
      <c r="BA844" s="44"/>
      <c r="BB844" s="41"/>
      <c r="BC844" s="9"/>
      <c r="BD844" s="9"/>
      <c r="BE844" s="9"/>
      <c r="BF844" s="9"/>
    </row>
    <row r="845" spans="1:60" s="38" customFormat="1" ht="39" customHeight="1" x14ac:dyDescent="0.25">
      <c r="A845" s="161"/>
      <c r="B845" s="16"/>
      <c r="C845" s="16"/>
      <c r="D845" s="16"/>
      <c r="E845" s="16"/>
      <c r="F845" s="155"/>
      <c r="G845" s="54"/>
      <c r="H845" s="17"/>
      <c r="I845" s="146"/>
      <c r="J845" s="152"/>
      <c r="K845" s="117" t="s">
        <v>1079</v>
      </c>
      <c r="L845" s="118">
        <f>2713660869-391063356</f>
        <v>2322597513</v>
      </c>
      <c r="M845" s="18"/>
      <c r="N845" s="18"/>
      <c r="O845" s="43">
        <f t="shared" si="151"/>
        <v>0</v>
      </c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  <c r="AA845" s="44"/>
      <c r="AB845" s="44"/>
      <c r="AC845" s="44"/>
      <c r="AD845" s="44"/>
      <c r="AE845" s="44"/>
      <c r="AF845" s="44"/>
      <c r="AG845" s="44"/>
      <c r="AH845" s="44"/>
      <c r="AI845" s="44"/>
      <c r="AJ845" s="44"/>
      <c r="AK845" s="44"/>
      <c r="AL845" s="44"/>
      <c r="AM845" s="44"/>
      <c r="AN845" s="44"/>
      <c r="AO845" s="44"/>
      <c r="AP845" s="44"/>
      <c r="AQ845" s="44"/>
      <c r="AR845" s="44"/>
      <c r="AS845" s="44"/>
      <c r="AT845" s="44"/>
      <c r="AU845" s="44"/>
      <c r="AV845" s="44"/>
      <c r="AW845" s="44"/>
      <c r="AX845" s="44"/>
      <c r="AY845" s="44"/>
      <c r="AZ845" s="44"/>
      <c r="BA845" s="44"/>
      <c r="BB845" s="41"/>
      <c r="BC845" s="9"/>
      <c r="BD845" s="9"/>
      <c r="BE845" s="9"/>
      <c r="BF845" s="9"/>
    </row>
    <row r="846" spans="1:60" s="38" customFormat="1" ht="22.5" customHeight="1" x14ac:dyDescent="0.25">
      <c r="A846" s="161" t="s">
        <v>46</v>
      </c>
      <c r="B846" s="16" t="s">
        <v>34</v>
      </c>
      <c r="C846" s="16" t="s">
        <v>34</v>
      </c>
      <c r="D846" s="16" t="s">
        <v>42</v>
      </c>
      <c r="E846" s="16" t="s">
        <v>204</v>
      </c>
      <c r="F846" s="294" t="s">
        <v>1216</v>
      </c>
      <c r="G846" s="54"/>
      <c r="H846" s="17"/>
      <c r="I846" s="146" t="s">
        <v>644</v>
      </c>
      <c r="J846" s="152"/>
      <c r="K846" s="193"/>
      <c r="L846" s="193"/>
      <c r="M846" s="18" t="s">
        <v>907</v>
      </c>
      <c r="N846" s="59">
        <v>3148639058</v>
      </c>
      <c r="O846" s="43">
        <f t="shared" si="151"/>
        <v>3148639058</v>
      </c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  <c r="AA846" s="44"/>
      <c r="AB846" s="44"/>
      <c r="AC846" s="44"/>
      <c r="AD846" s="44"/>
      <c r="AE846" s="44"/>
      <c r="AF846" s="44"/>
      <c r="AG846" s="44"/>
      <c r="AH846" s="44"/>
      <c r="AI846" s="44"/>
      <c r="AJ846" s="44"/>
      <c r="AK846" s="44"/>
      <c r="AL846" s="44"/>
      <c r="AM846" s="44"/>
      <c r="AN846" s="44"/>
      <c r="AO846" s="44"/>
      <c r="AP846" s="44"/>
      <c r="AQ846" s="44"/>
      <c r="AR846" s="44"/>
      <c r="AS846" s="44"/>
      <c r="AT846" s="44"/>
      <c r="AU846" s="44"/>
      <c r="AV846" s="44"/>
      <c r="AW846" s="44"/>
      <c r="AX846" s="44">
        <v>3148639058</v>
      </c>
      <c r="AY846" s="44"/>
      <c r="AZ846" s="44"/>
      <c r="BA846" s="44"/>
      <c r="BB846" s="41"/>
      <c r="BC846" s="9"/>
      <c r="BD846" s="9"/>
      <c r="BE846" s="9"/>
      <c r="BF846" s="9"/>
      <c r="BH846" s="129">
        <f>+N846-O846</f>
        <v>0</v>
      </c>
    </row>
    <row r="847" spans="1:60" s="38" customFormat="1" ht="25.5" customHeight="1" x14ac:dyDescent="0.25">
      <c r="A847" s="161"/>
      <c r="B847" s="16"/>
      <c r="C847" s="16"/>
      <c r="D847" s="16"/>
      <c r="E847" s="16"/>
      <c r="F847" s="155"/>
      <c r="G847" s="54"/>
      <c r="H847" s="17"/>
      <c r="I847" s="146"/>
      <c r="J847" s="152"/>
      <c r="K847" s="117" t="s">
        <v>1078</v>
      </c>
      <c r="L847" s="118">
        <f>3279270229-332348389</f>
        <v>2946921840</v>
      </c>
      <c r="M847" s="18"/>
      <c r="N847" s="18"/>
      <c r="O847" s="43">
        <f t="shared" si="151"/>
        <v>0</v>
      </c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  <c r="AA847" s="44"/>
      <c r="AB847" s="44"/>
      <c r="AC847" s="44"/>
      <c r="AD847" s="44"/>
      <c r="AE847" s="44"/>
      <c r="AF847" s="44"/>
      <c r="AG847" s="44"/>
      <c r="AH847" s="44"/>
      <c r="AI847" s="44"/>
      <c r="AJ847" s="44"/>
      <c r="AK847" s="44"/>
      <c r="AL847" s="44"/>
      <c r="AM847" s="44"/>
      <c r="AN847" s="44"/>
      <c r="AO847" s="44"/>
      <c r="AP847" s="44"/>
      <c r="AQ847" s="44"/>
      <c r="AR847" s="44"/>
      <c r="AS847" s="44"/>
      <c r="AT847" s="44"/>
      <c r="AU847" s="44"/>
      <c r="AV847" s="44"/>
      <c r="AW847" s="44"/>
      <c r="AX847" s="44"/>
      <c r="AY847" s="44"/>
      <c r="AZ847" s="44"/>
      <c r="BA847" s="44"/>
      <c r="BB847" s="41"/>
      <c r="BC847" s="9"/>
      <c r="BD847" s="9"/>
      <c r="BE847" s="9"/>
      <c r="BF847" s="9"/>
    </row>
    <row r="848" spans="1:60" s="38" customFormat="1" ht="39" customHeight="1" x14ac:dyDescent="0.25">
      <c r="A848" s="161"/>
      <c r="B848" s="16"/>
      <c r="C848" s="16"/>
      <c r="D848" s="16"/>
      <c r="E848" s="16"/>
      <c r="F848" s="155"/>
      <c r="G848" s="54"/>
      <c r="H848" s="17"/>
      <c r="I848" s="146"/>
      <c r="J848" s="152"/>
      <c r="K848" s="117" t="s">
        <v>1079</v>
      </c>
      <c r="L848" s="118">
        <f>230256178-28538960</f>
        <v>201717218</v>
      </c>
      <c r="M848" s="18"/>
      <c r="N848" s="18"/>
      <c r="O848" s="43">
        <f t="shared" si="151"/>
        <v>0</v>
      </c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  <c r="AA848" s="44"/>
      <c r="AB848" s="44"/>
      <c r="AC848" s="44"/>
      <c r="AD848" s="44"/>
      <c r="AE848" s="44"/>
      <c r="AF848" s="44"/>
      <c r="AG848" s="44"/>
      <c r="AH848" s="44"/>
      <c r="AI848" s="44"/>
      <c r="AJ848" s="44"/>
      <c r="AK848" s="44"/>
      <c r="AL848" s="44"/>
      <c r="AM848" s="44"/>
      <c r="AN848" s="44"/>
      <c r="AO848" s="44"/>
      <c r="AP848" s="44"/>
      <c r="AQ848" s="44"/>
      <c r="AR848" s="44"/>
      <c r="AS848" s="44"/>
      <c r="AT848" s="44"/>
      <c r="AU848" s="44"/>
      <c r="AV848" s="44"/>
      <c r="AW848" s="44"/>
      <c r="AX848" s="44"/>
      <c r="AY848" s="44"/>
      <c r="AZ848" s="44"/>
      <c r="BA848" s="44"/>
      <c r="BB848" s="41"/>
      <c r="BC848" s="9"/>
      <c r="BD848" s="9"/>
      <c r="BE848" s="9"/>
      <c r="BF848" s="9"/>
    </row>
    <row r="849" spans="1:60" s="38" customFormat="1" ht="45" customHeight="1" x14ac:dyDescent="0.25">
      <c r="A849" s="161" t="s">
        <v>46</v>
      </c>
      <c r="B849" s="16" t="s">
        <v>34</v>
      </c>
      <c r="C849" s="16" t="s">
        <v>34</v>
      </c>
      <c r="D849" s="16" t="s">
        <v>42</v>
      </c>
      <c r="E849" s="16" t="s">
        <v>204</v>
      </c>
      <c r="F849" s="294" t="s">
        <v>1217</v>
      </c>
      <c r="G849" s="54"/>
      <c r="H849" s="17"/>
      <c r="I849" s="146" t="s">
        <v>645</v>
      </c>
      <c r="J849" s="152"/>
      <c r="K849" s="193"/>
      <c r="L849" s="193"/>
      <c r="M849" s="18" t="s">
        <v>907</v>
      </c>
      <c r="N849" s="59">
        <v>193530190</v>
      </c>
      <c r="O849" s="43">
        <f t="shared" si="151"/>
        <v>193530190</v>
      </c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  <c r="AB849" s="44"/>
      <c r="AC849" s="44"/>
      <c r="AD849" s="44"/>
      <c r="AE849" s="44"/>
      <c r="AF849" s="44"/>
      <c r="AG849" s="44"/>
      <c r="AH849" s="44"/>
      <c r="AI849" s="44"/>
      <c r="AJ849" s="44"/>
      <c r="AK849" s="44"/>
      <c r="AL849" s="44"/>
      <c r="AM849" s="44"/>
      <c r="AN849" s="44"/>
      <c r="AO849" s="44"/>
      <c r="AP849" s="44"/>
      <c r="AQ849" s="44"/>
      <c r="AR849" s="44"/>
      <c r="AS849" s="44"/>
      <c r="AT849" s="44"/>
      <c r="AU849" s="44"/>
      <c r="AV849" s="44"/>
      <c r="AW849" s="44"/>
      <c r="AX849" s="44">
        <v>193530190</v>
      </c>
      <c r="AY849" s="44"/>
      <c r="AZ849" s="44"/>
      <c r="BA849" s="44"/>
      <c r="BB849" s="41"/>
      <c r="BC849" s="9"/>
      <c r="BD849" s="9"/>
      <c r="BE849" s="9"/>
      <c r="BF849" s="9"/>
      <c r="BH849" s="129">
        <f>+N849-O849</f>
        <v>0</v>
      </c>
    </row>
    <row r="850" spans="1:60" s="38" customFormat="1" ht="56.25" customHeight="1" x14ac:dyDescent="0.25">
      <c r="A850" s="161"/>
      <c r="B850" s="16"/>
      <c r="C850" s="16"/>
      <c r="D850" s="16"/>
      <c r="E850" s="16"/>
      <c r="F850" s="155"/>
      <c r="G850" s="54"/>
      <c r="H850" s="17"/>
      <c r="I850" s="146"/>
      <c r="J850" s="152"/>
      <c r="K850" s="119" t="s">
        <v>1080</v>
      </c>
      <c r="L850" s="118">
        <f>248283222-55294340</f>
        <v>192988882</v>
      </c>
      <c r="M850" s="18"/>
      <c r="N850" s="18"/>
      <c r="O850" s="43">
        <f t="shared" si="151"/>
        <v>0</v>
      </c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  <c r="AL850" s="44"/>
      <c r="AM850" s="44"/>
      <c r="AN850" s="44"/>
      <c r="AO850" s="44"/>
      <c r="AP850" s="44"/>
      <c r="AQ850" s="44"/>
      <c r="AR850" s="44"/>
      <c r="AS850" s="44"/>
      <c r="AT850" s="44"/>
      <c r="AU850" s="44"/>
      <c r="AV850" s="44"/>
      <c r="AW850" s="44"/>
      <c r="AX850" s="44"/>
      <c r="AY850" s="44"/>
      <c r="AZ850" s="44"/>
      <c r="BA850" s="44"/>
      <c r="BB850" s="41"/>
      <c r="BC850" s="9"/>
      <c r="BD850" s="9"/>
      <c r="BE850" s="9"/>
      <c r="BF850" s="9"/>
    </row>
    <row r="851" spans="1:60" s="38" customFormat="1" ht="58.5" customHeight="1" x14ac:dyDescent="0.25">
      <c r="A851" s="161"/>
      <c r="B851" s="16"/>
      <c r="C851" s="16"/>
      <c r="D851" s="16"/>
      <c r="E851" s="16"/>
      <c r="F851" s="155"/>
      <c r="G851" s="54"/>
      <c r="H851" s="17"/>
      <c r="I851" s="146"/>
      <c r="J851" s="152"/>
      <c r="K851" s="120" t="s">
        <v>1081</v>
      </c>
      <c r="L851" s="118">
        <v>541308</v>
      </c>
      <c r="M851" s="18"/>
      <c r="N851" s="18"/>
      <c r="O851" s="43">
        <f t="shared" si="151"/>
        <v>0</v>
      </c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  <c r="AA851" s="44"/>
      <c r="AB851" s="44"/>
      <c r="AC851" s="44"/>
      <c r="AD851" s="44"/>
      <c r="AE851" s="44"/>
      <c r="AF851" s="44"/>
      <c r="AG851" s="44"/>
      <c r="AH851" s="44"/>
      <c r="AI851" s="44"/>
      <c r="AJ851" s="44"/>
      <c r="AK851" s="44"/>
      <c r="AL851" s="44"/>
      <c r="AM851" s="44"/>
      <c r="AN851" s="44"/>
      <c r="AO851" s="44"/>
      <c r="AP851" s="44"/>
      <c r="AQ851" s="44"/>
      <c r="AR851" s="44"/>
      <c r="AS851" s="44"/>
      <c r="AT851" s="44"/>
      <c r="AU851" s="44"/>
      <c r="AV851" s="44"/>
      <c r="AW851" s="44"/>
      <c r="AX851" s="44"/>
      <c r="AY851" s="44"/>
      <c r="AZ851" s="44"/>
      <c r="BA851" s="44"/>
      <c r="BB851" s="41"/>
      <c r="BC851" s="9"/>
      <c r="BD851" s="9"/>
      <c r="BE851" s="9"/>
      <c r="BF851" s="9"/>
    </row>
    <row r="852" spans="1:60" s="38" customFormat="1" ht="33.75" customHeight="1" x14ac:dyDescent="0.25">
      <c r="A852" s="161" t="s">
        <v>46</v>
      </c>
      <c r="B852" s="16" t="s">
        <v>34</v>
      </c>
      <c r="C852" s="16" t="s">
        <v>34</v>
      </c>
      <c r="D852" s="16" t="s">
        <v>42</v>
      </c>
      <c r="E852" s="16" t="s">
        <v>204</v>
      </c>
      <c r="F852" s="294" t="s">
        <v>1218</v>
      </c>
      <c r="G852" s="54"/>
      <c r="H852" s="17"/>
      <c r="I852" s="146" t="s">
        <v>646</v>
      </c>
      <c r="J852" s="152"/>
      <c r="K852" s="193"/>
      <c r="L852" s="193"/>
      <c r="M852" s="18" t="s">
        <v>907</v>
      </c>
      <c r="N852" s="59">
        <v>400000000</v>
      </c>
      <c r="O852" s="43">
        <f t="shared" si="151"/>
        <v>400000000</v>
      </c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  <c r="AA852" s="44"/>
      <c r="AB852" s="44"/>
      <c r="AC852" s="44"/>
      <c r="AD852" s="44"/>
      <c r="AE852" s="44"/>
      <c r="AF852" s="44"/>
      <c r="AG852" s="44"/>
      <c r="AH852" s="44"/>
      <c r="AI852" s="44"/>
      <c r="AJ852" s="44"/>
      <c r="AK852" s="44"/>
      <c r="AL852" s="44"/>
      <c r="AM852" s="44"/>
      <c r="AN852" s="44"/>
      <c r="AO852" s="44"/>
      <c r="AP852" s="44"/>
      <c r="AQ852" s="44"/>
      <c r="AR852" s="44"/>
      <c r="AS852" s="44"/>
      <c r="AT852" s="44"/>
      <c r="AU852" s="44"/>
      <c r="AV852" s="44"/>
      <c r="AW852" s="44"/>
      <c r="AX852" s="44">
        <v>400000000</v>
      </c>
      <c r="AY852" s="44"/>
      <c r="AZ852" s="44"/>
      <c r="BA852" s="44"/>
      <c r="BB852" s="41"/>
      <c r="BC852" s="9"/>
      <c r="BD852" s="9"/>
      <c r="BE852" s="9"/>
      <c r="BF852" s="9"/>
      <c r="BH852" s="129">
        <f>+N852-O852</f>
        <v>0</v>
      </c>
    </row>
    <row r="853" spans="1:60" s="38" customFormat="1" ht="26.25" customHeight="1" x14ac:dyDescent="0.25">
      <c r="A853" s="161"/>
      <c r="B853" s="16"/>
      <c r="C853" s="16"/>
      <c r="D853" s="16"/>
      <c r="E853" s="16"/>
      <c r="F853" s="155"/>
      <c r="G853" s="54"/>
      <c r="H853" s="17"/>
      <c r="I853" s="146"/>
      <c r="J853" s="152"/>
      <c r="K853" s="117" t="s">
        <v>1078</v>
      </c>
      <c r="L853" s="118">
        <v>400000000</v>
      </c>
      <c r="M853" s="18"/>
      <c r="N853" s="18"/>
      <c r="O853" s="43">
        <f t="shared" si="151"/>
        <v>0</v>
      </c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  <c r="AA853" s="44"/>
      <c r="AB853" s="44"/>
      <c r="AC853" s="44"/>
      <c r="AD853" s="44"/>
      <c r="AE853" s="44"/>
      <c r="AF853" s="44"/>
      <c r="AG853" s="44"/>
      <c r="AH853" s="44"/>
      <c r="AI853" s="44"/>
      <c r="AJ853" s="44"/>
      <c r="AK853" s="44"/>
      <c r="AL853" s="44"/>
      <c r="AM853" s="44"/>
      <c r="AN853" s="44"/>
      <c r="AO853" s="44"/>
      <c r="AP853" s="44"/>
      <c r="AQ853" s="44"/>
      <c r="AR853" s="44"/>
      <c r="AS853" s="44"/>
      <c r="AT853" s="44"/>
      <c r="AU853" s="44"/>
      <c r="AV853" s="44"/>
      <c r="AW853" s="44"/>
      <c r="AX853" s="44"/>
      <c r="AY853" s="44"/>
      <c r="AZ853" s="44"/>
      <c r="BA853" s="44"/>
      <c r="BB853" s="41"/>
      <c r="BC853" s="9"/>
      <c r="BD853" s="9"/>
      <c r="BE853" s="9"/>
      <c r="BF853" s="9"/>
    </row>
    <row r="854" spans="1:60" s="38" customFormat="1" ht="33.75" customHeight="1" x14ac:dyDescent="0.25">
      <c r="A854" s="161" t="s">
        <v>46</v>
      </c>
      <c r="B854" s="16" t="s">
        <v>34</v>
      </c>
      <c r="C854" s="16" t="s">
        <v>34</v>
      </c>
      <c r="D854" s="16" t="s">
        <v>42</v>
      </c>
      <c r="E854" s="16" t="s">
        <v>204</v>
      </c>
      <c r="F854" s="294" t="s">
        <v>1219</v>
      </c>
      <c r="G854" s="54"/>
      <c r="H854" s="17"/>
      <c r="I854" s="146" t="s">
        <v>647</v>
      </c>
      <c r="J854" s="152"/>
      <c r="K854" s="193"/>
      <c r="L854" s="193"/>
      <c r="M854" s="18" t="s">
        <v>907</v>
      </c>
      <c r="N854" s="59">
        <v>8422945370</v>
      </c>
      <c r="O854" s="43">
        <f t="shared" si="151"/>
        <v>8422945370</v>
      </c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  <c r="AA854" s="44"/>
      <c r="AB854" s="44"/>
      <c r="AC854" s="44"/>
      <c r="AD854" s="44"/>
      <c r="AE854" s="44"/>
      <c r="AF854" s="44"/>
      <c r="AG854" s="44"/>
      <c r="AH854" s="44"/>
      <c r="AI854" s="44"/>
      <c r="AJ854" s="44"/>
      <c r="AK854" s="44"/>
      <c r="AL854" s="44"/>
      <c r="AM854" s="44"/>
      <c r="AN854" s="44"/>
      <c r="AO854" s="44"/>
      <c r="AP854" s="44"/>
      <c r="AQ854" s="44"/>
      <c r="AR854" s="44"/>
      <c r="AS854" s="44"/>
      <c r="AT854" s="44"/>
      <c r="AU854" s="44"/>
      <c r="AV854" s="44"/>
      <c r="AW854" s="44"/>
      <c r="AX854" s="44">
        <v>8422945370</v>
      </c>
      <c r="AY854" s="44"/>
      <c r="AZ854" s="44"/>
      <c r="BA854" s="44"/>
      <c r="BB854" s="41"/>
      <c r="BC854" s="9"/>
      <c r="BD854" s="9"/>
      <c r="BE854" s="9"/>
      <c r="BF854" s="9"/>
      <c r="BH854" s="129">
        <f>+N854-O854</f>
        <v>0</v>
      </c>
    </row>
    <row r="855" spans="1:60" s="38" customFormat="1" ht="24" customHeight="1" x14ac:dyDescent="0.25">
      <c r="A855" s="161"/>
      <c r="B855" s="16"/>
      <c r="C855" s="16"/>
      <c r="D855" s="16"/>
      <c r="E855" s="16"/>
      <c r="F855" s="155"/>
      <c r="G855" s="54"/>
      <c r="H855" s="17"/>
      <c r="I855" s="146"/>
      <c r="J855" s="152"/>
      <c r="K855" s="119" t="s">
        <v>1078</v>
      </c>
      <c r="L855" s="118">
        <f>2930518864-444404400</f>
        <v>2486114464</v>
      </c>
      <c r="M855" s="18"/>
      <c r="N855" s="18"/>
      <c r="O855" s="43">
        <f t="shared" si="151"/>
        <v>0</v>
      </c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  <c r="AA855" s="44"/>
      <c r="AB855" s="44"/>
      <c r="AC855" s="44"/>
      <c r="AD855" s="44"/>
      <c r="AE855" s="44"/>
      <c r="AF855" s="44"/>
      <c r="AG855" s="44"/>
      <c r="AH855" s="44"/>
      <c r="AI855" s="44"/>
      <c r="AJ855" s="44"/>
      <c r="AK855" s="44"/>
      <c r="AL855" s="44"/>
      <c r="AM855" s="44"/>
      <c r="AN855" s="44"/>
      <c r="AO855" s="44"/>
      <c r="AP855" s="44"/>
      <c r="AQ855" s="44"/>
      <c r="AR855" s="44"/>
      <c r="AS855" s="44"/>
      <c r="AT855" s="44"/>
      <c r="AU855" s="44"/>
      <c r="AV855" s="44"/>
      <c r="AW855" s="44"/>
      <c r="AX855" s="44"/>
      <c r="AY855" s="44"/>
      <c r="AZ855" s="44"/>
      <c r="BA855" s="44"/>
      <c r="BB855" s="41"/>
      <c r="BC855" s="9"/>
      <c r="BD855" s="9"/>
      <c r="BE855" s="9"/>
      <c r="BF855" s="9"/>
    </row>
    <row r="856" spans="1:60" s="38" customFormat="1" ht="36" customHeight="1" x14ac:dyDescent="0.25">
      <c r="A856" s="161"/>
      <c r="B856" s="16"/>
      <c r="C856" s="16"/>
      <c r="D856" s="16"/>
      <c r="E856" s="16"/>
      <c r="F856" s="155"/>
      <c r="G856" s="54"/>
      <c r="H856" s="17"/>
      <c r="I856" s="146"/>
      <c r="J856" s="152"/>
      <c r="K856" s="119" t="s">
        <v>1082</v>
      </c>
      <c r="L856" s="118">
        <f>6763397449-826566543</f>
        <v>5936830906</v>
      </c>
      <c r="M856" s="18"/>
      <c r="N856" s="62"/>
      <c r="O856" s="43">
        <f t="shared" si="151"/>
        <v>0</v>
      </c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  <c r="AA856" s="44"/>
      <c r="AB856" s="44"/>
      <c r="AC856" s="44"/>
      <c r="AD856" s="44"/>
      <c r="AE856" s="44"/>
      <c r="AF856" s="44"/>
      <c r="AG856" s="44"/>
      <c r="AH856" s="44"/>
      <c r="AI856" s="44"/>
      <c r="AJ856" s="44"/>
      <c r="AK856" s="44"/>
      <c r="AL856" s="44"/>
      <c r="AM856" s="44"/>
      <c r="AN856" s="44"/>
      <c r="AO856" s="44"/>
      <c r="AP856" s="44"/>
      <c r="AQ856" s="44"/>
      <c r="AR856" s="44"/>
      <c r="AS856" s="44"/>
      <c r="AT856" s="44"/>
      <c r="AU856" s="44"/>
      <c r="AV856" s="44"/>
      <c r="AW856" s="44"/>
      <c r="AX856" s="44"/>
      <c r="AY856" s="44"/>
      <c r="AZ856" s="44"/>
      <c r="BA856" s="44"/>
      <c r="BB856" s="41"/>
      <c r="BC856" s="9"/>
      <c r="BD856" s="9"/>
      <c r="BE856" s="9"/>
      <c r="BF856" s="9"/>
    </row>
    <row r="857" spans="1:60" s="38" customFormat="1" ht="33.75" customHeight="1" x14ac:dyDescent="0.25">
      <c r="A857" s="161" t="s">
        <v>46</v>
      </c>
      <c r="B857" s="16" t="s">
        <v>34</v>
      </c>
      <c r="C857" s="16" t="s">
        <v>34</v>
      </c>
      <c r="D857" s="16" t="s">
        <v>42</v>
      </c>
      <c r="E857" s="16" t="s">
        <v>204</v>
      </c>
      <c r="F857" s="294" t="s">
        <v>1220</v>
      </c>
      <c r="G857" s="54"/>
      <c r="H857" s="17"/>
      <c r="I857" s="146" t="s">
        <v>648</v>
      </c>
      <c r="J857" s="152"/>
      <c r="K857" s="193"/>
      <c r="L857" s="193"/>
      <c r="M857" s="18" t="s">
        <v>907</v>
      </c>
      <c r="N857" s="59">
        <v>723872329</v>
      </c>
      <c r="O857" s="43">
        <f t="shared" si="151"/>
        <v>723872329</v>
      </c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  <c r="AA857" s="44"/>
      <c r="AB857" s="44"/>
      <c r="AC857" s="44"/>
      <c r="AD857" s="44"/>
      <c r="AE857" s="44"/>
      <c r="AF857" s="44"/>
      <c r="AG857" s="44"/>
      <c r="AH857" s="44"/>
      <c r="AI857" s="44"/>
      <c r="AJ857" s="44"/>
      <c r="AK857" s="44"/>
      <c r="AL857" s="44"/>
      <c r="AM857" s="44"/>
      <c r="AN857" s="44"/>
      <c r="AO857" s="44"/>
      <c r="AP857" s="44"/>
      <c r="AQ857" s="44"/>
      <c r="AR857" s="44"/>
      <c r="AS857" s="44"/>
      <c r="AT857" s="44"/>
      <c r="AU857" s="44"/>
      <c r="AV857" s="44"/>
      <c r="AW857" s="44"/>
      <c r="AX857" s="44">
        <v>723872329</v>
      </c>
      <c r="AY857" s="44"/>
      <c r="AZ857" s="44"/>
      <c r="BA857" s="44"/>
      <c r="BB857" s="41"/>
      <c r="BC857" s="9"/>
      <c r="BD857" s="9"/>
      <c r="BE857" s="9"/>
      <c r="BF857" s="9"/>
      <c r="BH857" s="129">
        <f>+N857-O857</f>
        <v>0</v>
      </c>
    </row>
    <row r="858" spans="1:60" s="38" customFormat="1" ht="33.75" customHeight="1" x14ac:dyDescent="0.25">
      <c r="A858" s="161"/>
      <c r="B858" s="16"/>
      <c r="C858" s="16"/>
      <c r="D858" s="16"/>
      <c r="E858" s="16"/>
      <c r="F858" s="155"/>
      <c r="G858" s="54"/>
      <c r="H858" s="17"/>
      <c r="I858" s="146"/>
      <c r="J858" s="152"/>
      <c r="K858" s="119" t="s">
        <v>1078</v>
      </c>
      <c r="L858" s="118">
        <f>249280562-32283700</f>
        <v>216996862</v>
      </c>
      <c r="M858" s="18"/>
      <c r="N858" s="18"/>
      <c r="O858" s="43">
        <f t="shared" si="151"/>
        <v>0</v>
      </c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  <c r="AA858" s="44"/>
      <c r="AB858" s="44"/>
      <c r="AC858" s="44"/>
      <c r="AD858" s="44"/>
      <c r="AE858" s="44"/>
      <c r="AF858" s="44"/>
      <c r="AG858" s="44"/>
      <c r="AH858" s="44"/>
      <c r="AI858" s="44"/>
      <c r="AJ858" s="44"/>
      <c r="AK858" s="44"/>
      <c r="AL858" s="44"/>
      <c r="AM858" s="44"/>
      <c r="AN858" s="44"/>
      <c r="AO858" s="44"/>
      <c r="AP858" s="44"/>
      <c r="AQ858" s="44"/>
      <c r="AR858" s="44"/>
      <c r="AS858" s="44"/>
      <c r="AT858" s="44"/>
      <c r="AU858" s="44"/>
      <c r="AV858" s="44"/>
      <c r="AW858" s="44"/>
      <c r="AX858" s="44"/>
      <c r="AY858" s="44"/>
      <c r="AZ858" s="44"/>
      <c r="BA858" s="44"/>
      <c r="BB858" s="41"/>
      <c r="BC858" s="9"/>
      <c r="BD858" s="9"/>
      <c r="BE858" s="9"/>
      <c r="BF858" s="9"/>
    </row>
    <row r="859" spans="1:60" s="38" customFormat="1" ht="45.75" customHeight="1" x14ac:dyDescent="0.25">
      <c r="A859" s="161"/>
      <c r="B859" s="16"/>
      <c r="C859" s="16"/>
      <c r="D859" s="16"/>
      <c r="E859" s="16"/>
      <c r="F859" s="155"/>
      <c r="G859" s="54"/>
      <c r="H859" s="17"/>
      <c r="I859" s="146"/>
      <c r="J859" s="152"/>
      <c r="K859" s="119" t="s">
        <v>1082</v>
      </c>
      <c r="L859" s="118">
        <f>567125529-60250062</f>
        <v>506875467</v>
      </c>
      <c r="M859" s="18"/>
      <c r="N859" s="62"/>
      <c r="O859" s="43">
        <f t="shared" si="151"/>
        <v>0</v>
      </c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  <c r="AA859" s="44"/>
      <c r="AB859" s="44"/>
      <c r="AC859" s="44"/>
      <c r="AD859" s="44"/>
      <c r="AE859" s="44"/>
      <c r="AF859" s="44"/>
      <c r="AG859" s="44"/>
      <c r="AH859" s="44"/>
      <c r="AI859" s="44"/>
      <c r="AJ859" s="44"/>
      <c r="AK859" s="44"/>
      <c r="AL859" s="44"/>
      <c r="AM859" s="44"/>
      <c r="AN859" s="44"/>
      <c r="AO859" s="44"/>
      <c r="AP859" s="44"/>
      <c r="AQ859" s="44"/>
      <c r="AR859" s="44"/>
      <c r="AS859" s="44"/>
      <c r="AT859" s="44"/>
      <c r="AU859" s="44"/>
      <c r="AV859" s="44"/>
      <c r="AW859" s="44"/>
      <c r="AX859" s="44"/>
      <c r="AY859" s="44"/>
      <c r="AZ859" s="44"/>
      <c r="BA859" s="44"/>
      <c r="BB859" s="41"/>
      <c r="BC859" s="9"/>
      <c r="BD859" s="9"/>
      <c r="BE859" s="9"/>
      <c r="BF859" s="9"/>
    </row>
    <row r="860" spans="1:60" s="38" customFormat="1" ht="22.5" customHeight="1" x14ac:dyDescent="0.25">
      <c r="A860" s="161" t="s">
        <v>46</v>
      </c>
      <c r="B860" s="16" t="s">
        <v>34</v>
      </c>
      <c r="C860" s="16" t="s">
        <v>34</v>
      </c>
      <c r="D860" s="16" t="s">
        <v>42</v>
      </c>
      <c r="E860" s="16" t="s">
        <v>204</v>
      </c>
      <c r="F860" s="294" t="s">
        <v>1221</v>
      </c>
      <c r="G860" s="54"/>
      <c r="H860" s="17"/>
      <c r="I860" s="146" t="s">
        <v>649</v>
      </c>
      <c r="J860" s="152"/>
      <c r="K860" s="193"/>
      <c r="L860" s="193"/>
      <c r="M860" s="18" t="s">
        <v>907</v>
      </c>
      <c r="N860" s="59">
        <v>2735309987</v>
      </c>
      <c r="O860" s="43">
        <f t="shared" si="151"/>
        <v>2311752333</v>
      </c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  <c r="AA860" s="44"/>
      <c r="AB860" s="44"/>
      <c r="AC860" s="44"/>
      <c r="AD860" s="44"/>
      <c r="AE860" s="44"/>
      <c r="AF860" s="44"/>
      <c r="AG860" s="44"/>
      <c r="AH860" s="44"/>
      <c r="AI860" s="44"/>
      <c r="AJ860" s="44"/>
      <c r="AK860" s="44"/>
      <c r="AL860" s="44"/>
      <c r="AM860" s="44"/>
      <c r="AN860" s="44"/>
      <c r="AO860" s="44"/>
      <c r="AP860" s="44"/>
      <c r="AQ860" s="44"/>
      <c r="AR860" s="44"/>
      <c r="AS860" s="44"/>
      <c r="AT860" s="44"/>
      <c r="AU860" s="44"/>
      <c r="AV860" s="44"/>
      <c r="AW860" s="44"/>
      <c r="AX860" s="44">
        <v>2311752333</v>
      </c>
      <c r="AY860" s="44"/>
      <c r="AZ860" s="44"/>
      <c r="BA860" s="44"/>
      <c r="BB860" s="41"/>
      <c r="BC860" s="9"/>
      <c r="BD860" s="9"/>
      <c r="BE860" s="9"/>
      <c r="BF860" s="9"/>
      <c r="BH860" s="129">
        <f>+N860-O860</f>
        <v>423557654</v>
      </c>
    </row>
    <row r="861" spans="1:60" s="38" customFormat="1" ht="26.25" customHeight="1" x14ac:dyDescent="0.25">
      <c r="A861" s="161"/>
      <c r="B861" s="16"/>
      <c r="C861" s="16"/>
      <c r="D861" s="16"/>
      <c r="E861" s="16"/>
      <c r="F861" s="155"/>
      <c r="G861" s="54"/>
      <c r="H861" s="17"/>
      <c r="I861" s="146"/>
      <c r="J861" s="152"/>
      <c r="K861" s="117" t="s">
        <v>1078</v>
      </c>
      <c r="L861" s="118">
        <f>2735309987-423557654</f>
        <v>2311752333</v>
      </c>
      <c r="M861" s="18"/>
      <c r="N861" s="18"/>
      <c r="O861" s="43">
        <f t="shared" si="151"/>
        <v>0</v>
      </c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  <c r="AA861" s="44"/>
      <c r="AB861" s="44"/>
      <c r="AC861" s="44"/>
      <c r="AD861" s="44"/>
      <c r="AE861" s="44"/>
      <c r="AF861" s="44"/>
      <c r="AG861" s="44"/>
      <c r="AH861" s="44"/>
      <c r="AI861" s="44"/>
      <c r="AJ861" s="44"/>
      <c r="AK861" s="44"/>
      <c r="AL861" s="44"/>
      <c r="AM861" s="44"/>
      <c r="AN861" s="44"/>
      <c r="AO861" s="44"/>
      <c r="AP861" s="44"/>
      <c r="AQ861" s="44"/>
      <c r="AR861" s="44"/>
      <c r="AS861" s="44"/>
      <c r="AT861" s="44"/>
      <c r="AU861" s="44"/>
      <c r="AV861" s="44"/>
      <c r="AW861" s="44"/>
      <c r="AX861" s="44"/>
      <c r="AY861" s="44"/>
      <c r="AZ861" s="44"/>
      <c r="BA861" s="44"/>
      <c r="BB861" s="41"/>
      <c r="BC861" s="9"/>
      <c r="BD861" s="9"/>
      <c r="BE861" s="9"/>
      <c r="BF861" s="9"/>
    </row>
    <row r="862" spans="1:60" s="38" customFormat="1" ht="45" customHeight="1" x14ac:dyDescent="0.25">
      <c r="A862" s="161" t="s">
        <v>46</v>
      </c>
      <c r="B862" s="16" t="s">
        <v>34</v>
      </c>
      <c r="C862" s="16" t="s">
        <v>34</v>
      </c>
      <c r="D862" s="16" t="s">
        <v>42</v>
      </c>
      <c r="E862" s="16" t="s">
        <v>204</v>
      </c>
      <c r="F862" s="294" t="s">
        <v>1222</v>
      </c>
      <c r="G862" s="54"/>
      <c r="H862" s="17"/>
      <c r="I862" s="146" t="s">
        <v>650</v>
      </c>
      <c r="J862" s="152"/>
      <c r="K862" s="193"/>
      <c r="L862" s="193"/>
      <c r="M862" s="18" t="s">
        <v>907</v>
      </c>
      <c r="N862" s="59">
        <v>397304135.81999999</v>
      </c>
      <c r="O862" s="43">
        <f t="shared" si="151"/>
        <v>397304135.81999999</v>
      </c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  <c r="AA862" s="44"/>
      <c r="AB862" s="44"/>
      <c r="AC862" s="44"/>
      <c r="AD862" s="44"/>
      <c r="AE862" s="44"/>
      <c r="AF862" s="44"/>
      <c r="AG862" s="44"/>
      <c r="AH862" s="44"/>
      <c r="AI862" s="44"/>
      <c r="AJ862" s="44"/>
      <c r="AK862" s="44"/>
      <c r="AL862" s="44"/>
      <c r="AM862" s="44"/>
      <c r="AN862" s="44"/>
      <c r="AO862" s="44"/>
      <c r="AP862" s="44"/>
      <c r="AQ862" s="44"/>
      <c r="AR862" s="44"/>
      <c r="AS862" s="44"/>
      <c r="AT862" s="44"/>
      <c r="AU862" s="44"/>
      <c r="AV862" s="44"/>
      <c r="AW862" s="44"/>
      <c r="AX862" s="44">
        <v>397304135.81999999</v>
      </c>
      <c r="AY862" s="44"/>
      <c r="AZ862" s="44"/>
      <c r="BA862" s="44"/>
      <c r="BB862" s="41"/>
      <c r="BC862" s="9"/>
      <c r="BD862" s="9"/>
      <c r="BE862" s="9"/>
      <c r="BF862" s="9"/>
      <c r="BH862" s="129">
        <f>+N862-O862</f>
        <v>0</v>
      </c>
    </row>
    <row r="863" spans="1:60" s="38" customFormat="1" ht="56.25" customHeight="1" x14ac:dyDescent="0.25">
      <c r="A863" s="161"/>
      <c r="B863" s="16"/>
      <c r="C863" s="16"/>
      <c r="D863" s="16"/>
      <c r="E863" s="16"/>
      <c r="F863" s="155"/>
      <c r="G863" s="54"/>
      <c r="H863" s="17"/>
      <c r="I863" s="146"/>
      <c r="J863" s="152"/>
      <c r="K863" s="119" t="s">
        <v>1080</v>
      </c>
      <c r="L863" s="118">
        <f>41869104-7312046</f>
        <v>34557058</v>
      </c>
      <c r="M863" s="18"/>
      <c r="N863" s="18"/>
      <c r="O863" s="43">
        <f t="shared" si="151"/>
        <v>0</v>
      </c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  <c r="AA863" s="44"/>
      <c r="AB863" s="44"/>
      <c r="AC863" s="44"/>
      <c r="AD863" s="44"/>
      <c r="AE863" s="44"/>
      <c r="AF863" s="44"/>
      <c r="AG863" s="44"/>
      <c r="AH863" s="44"/>
      <c r="AI863" s="44"/>
      <c r="AJ863" s="44"/>
      <c r="AK863" s="44"/>
      <c r="AL863" s="44"/>
      <c r="AM863" s="44"/>
      <c r="AN863" s="44"/>
      <c r="AO863" s="44"/>
      <c r="AP863" s="44"/>
      <c r="AQ863" s="44"/>
      <c r="AR863" s="44"/>
      <c r="AS863" s="44"/>
      <c r="AT863" s="44"/>
      <c r="AU863" s="44"/>
      <c r="AV863" s="44"/>
      <c r="AW863" s="44"/>
      <c r="AX863" s="44"/>
      <c r="AY863" s="44"/>
      <c r="AZ863" s="44"/>
      <c r="BA863" s="44"/>
      <c r="BB863" s="41"/>
      <c r="BC863" s="9"/>
      <c r="BD863" s="9"/>
      <c r="BE863" s="9"/>
      <c r="BF863" s="9"/>
    </row>
    <row r="864" spans="1:60" s="38" customFormat="1" ht="13.5" customHeight="1" x14ac:dyDescent="0.25">
      <c r="A864" s="161"/>
      <c r="B864" s="16"/>
      <c r="C864" s="16"/>
      <c r="D864" s="16"/>
      <c r="E864" s="16"/>
      <c r="F864" s="155"/>
      <c r="G864" s="54"/>
      <c r="H864" s="17"/>
      <c r="I864" s="146"/>
      <c r="J864" s="152"/>
      <c r="K864" s="120" t="s">
        <v>933</v>
      </c>
      <c r="L864" s="118">
        <v>362747077.81999999</v>
      </c>
      <c r="M864" s="18"/>
      <c r="N864" s="18"/>
      <c r="O864" s="43">
        <f t="shared" si="151"/>
        <v>0</v>
      </c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  <c r="AA864" s="44"/>
      <c r="AB864" s="44"/>
      <c r="AC864" s="44"/>
      <c r="AD864" s="44"/>
      <c r="AE864" s="44"/>
      <c r="AF864" s="44"/>
      <c r="AG864" s="44"/>
      <c r="AH864" s="44"/>
      <c r="AI864" s="44"/>
      <c r="AJ864" s="44"/>
      <c r="AK864" s="44"/>
      <c r="AL864" s="44"/>
      <c r="AM864" s="44"/>
      <c r="AN864" s="44"/>
      <c r="AO864" s="44"/>
      <c r="AP864" s="44"/>
      <c r="AQ864" s="44"/>
      <c r="AR864" s="44"/>
      <c r="AS864" s="44"/>
      <c r="AT864" s="44"/>
      <c r="AU864" s="44"/>
      <c r="AV864" s="44"/>
      <c r="AW864" s="44"/>
      <c r="AX864" s="44"/>
      <c r="AY864" s="44"/>
      <c r="AZ864" s="44"/>
      <c r="BA864" s="44"/>
      <c r="BB864" s="41"/>
      <c r="BC864" s="9"/>
      <c r="BD864" s="9"/>
      <c r="BE864" s="9"/>
      <c r="BF864" s="9"/>
    </row>
    <row r="865" spans="1:60" s="38" customFormat="1" ht="78.75" customHeight="1" x14ac:dyDescent="0.25">
      <c r="A865" s="161" t="s">
        <v>46</v>
      </c>
      <c r="B865" s="16" t="s">
        <v>34</v>
      </c>
      <c r="C865" s="16" t="s">
        <v>34</v>
      </c>
      <c r="D865" s="16" t="s">
        <v>42</v>
      </c>
      <c r="E865" s="16" t="s">
        <v>204</v>
      </c>
      <c r="F865" s="294" t="s">
        <v>1223</v>
      </c>
      <c r="G865" s="54"/>
      <c r="H865" s="17"/>
      <c r="I865" s="146" t="s">
        <v>651</v>
      </c>
      <c r="J865" s="152"/>
      <c r="K865" s="193"/>
      <c r="L865" s="231"/>
      <c r="M865" s="18" t="s">
        <v>907</v>
      </c>
      <c r="N865" s="59">
        <v>53353028</v>
      </c>
      <c r="O865" s="43">
        <f t="shared" si="151"/>
        <v>53353028</v>
      </c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  <c r="AA865" s="44"/>
      <c r="AB865" s="44"/>
      <c r="AC865" s="44"/>
      <c r="AD865" s="44"/>
      <c r="AE865" s="44"/>
      <c r="AF865" s="44"/>
      <c r="AG865" s="44"/>
      <c r="AH865" s="44"/>
      <c r="AI865" s="44"/>
      <c r="AJ865" s="44"/>
      <c r="AK865" s="44"/>
      <c r="AL865" s="44"/>
      <c r="AM865" s="44"/>
      <c r="AN865" s="44"/>
      <c r="AO865" s="44"/>
      <c r="AP865" s="44"/>
      <c r="AQ865" s="44"/>
      <c r="AR865" s="44"/>
      <c r="AS865" s="44"/>
      <c r="AT865" s="44"/>
      <c r="AU865" s="44"/>
      <c r="AV865" s="44"/>
      <c r="AW865" s="44"/>
      <c r="AX865" s="44">
        <v>53353028</v>
      </c>
      <c r="AY865" s="44"/>
      <c r="AZ865" s="44"/>
      <c r="BA865" s="44"/>
      <c r="BB865" s="41"/>
      <c r="BC865" s="9"/>
      <c r="BD865" s="9"/>
      <c r="BE865" s="9"/>
      <c r="BF865" s="9"/>
      <c r="BH865" s="129">
        <f>+N865-O865</f>
        <v>0</v>
      </c>
    </row>
    <row r="866" spans="1:60" s="38" customFormat="1" ht="26.25" customHeight="1" x14ac:dyDescent="0.25">
      <c r="A866" s="161"/>
      <c r="B866" s="16"/>
      <c r="C866" s="16"/>
      <c r="D866" s="16"/>
      <c r="E866" s="16"/>
      <c r="F866" s="155"/>
      <c r="G866" s="54"/>
      <c r="H866" s="17"/>
      <c r="I866" s="146"/>
      <c r="J866" s="152"/>
      <c r="K866" s="117" t="s">
        <v>1078</v>
      </c>
      <c r="L866" s="118">
        <v>53353028</v>
      </c>
      <c r="M866" s="18"/>
      <c r="N866" s="18"/>
      <c r="O866" s="43">
        <f t="shared" si="151"/>
        <v>0</v>
      </c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  <c r="AA866" s="44"/>
      <c r="AB866" s="44"/>
      <c r="AC866" s="44"/>
      <c r="AD866" s="44"/>
      <c r="AE866" s="44"/>
      <c r="AF866" s="44"/>
      <c r="AG866" s="44"/>
      <c r="AH866" s="44"/>
      <c r="AI866" s="44"/>
      <c r="AJ866" s="44"/>
      <c r="AK866" s="44"/>
      <c r="AL866" s="44"/>
      <c r="AM866" s="44"/>
      <c r="AN866" s="44"/>
      <c r="AO866" s="44"/>
      <c r="AP866" s="44"/>
      <c r="AQ866" s="44"/>
      <c r="AR866" s="44"/>
      <c r="AS866" s="44"/>
      <c r="AT866" s="44"/>
      <c r="AU866" s="44"/>
      <c r="AV866" s="44"/>
      <c r="AW866" s="44"/>
      <c r="AX866" s="44"/>
      <c r="AY866" s="44"/>
      <c r="AZ866" s="44"/>
      <c r="BA866" s="44"/>
      <c r="BB866" s="41"/>
      <c r="BC866" s="9"/>
      <c r="BD866" s="9"/>
      <c r="BE866" s="9"/>
      <c r="BF866" s="9"/>
    </row>
    <row r="867" spans="1:60" s="38" customFormat="1" ht="33.75" customHeight="1" x14ac:dyDescent="0.25">
      <c r="A867" s="161" t="s">
        <v>46</v>
      </c>
      <c r="B867" s="16" t="s">
        <v>34</v>
      </c>
      <c r="C867" s="16" t="s">
        <v>34</v>
      </c>
      <c r="D867" s="16" t="s">
        <v>42</v>
      </c>
      <c r="E867" s="16" t="s">
        <v>204</v>
      </c>
      <c r="F867" s="294" t="s">
        <v>1224</v>
      </c>
      <c r="G867" s="54"/>
      <c r="H867" s="17"/>
      <c r="I867" s="146" t="s">
        <v>652</v>
      </c>
      <c r="J867" s="152"/>
      <c r="K867" s="193"/>
      <c r="L867" s="193"/>
      <c r="M867" s="18" t="s">
        <v>907</v>
      </c>
      <c r="N867" s="59">
        <v>128180</v>
      </c>
      <c r="O867" s="43">
        <f t="shared" si="151"/>
        <v>128180</v>
      </c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44"/>
      <c r="AC867" s="44"/>
      <c r="AD867" s="44"/>
      <c r="AE867" s="44"/>
      <c r="AF867" s="44"/>
      <c r="AG867" s="44"/>
      <c r="AH867" s="44"/>
      <c r="AI867" s="44"/>
      <c r="AJ867" s="44"/>
      <c r="AK867" s="44"/>
      <c r="AL867" s="44"/>
      <c r="AM867" s="44"/>
      <c r="AN867" s="44"/>
      <c r="AO867" s="44"/>
      <c r="AP867" s="44"/>
      <c r="AQ867" s="44"/>
      <c r="AR867" s="44"/>
      <c r="AS867" s="44"/>
      <c r="AT867" s="44"/>
      <c r="AU867" s="44"/>
      <c r="AV867" s="44"/>
      <c r="AW867" s="44"/>
      <c r="AX867" s="44">
        <v>128180</v>
      </c>
      <c r="AY867" s="44"/>
      <c r="AZ867" s="44"/>
      <c r="BA867" s="44"/>
      <c r="BB867" s="41"/>
      <c r="BC867" s="9"/>
      <c r="BD867" s="9"/>
      <c r="BE867" s="9"/>
      <c r="BF867" s="9"/>
      <c r="BH867" s="129">
        <f>+N867-O867</f>
        <v>0</v>
      </c>
    </row>
    <row r="868" spans="1:60" s="38" customFormat="1" ht="26.25" customHeight="1" x14ac:dyDescent="0.25">
      <c r="A868" s="161"/>
      <c r="B868" s="16"/>
      <c r="C868" s="16"/>
      <c r="D868" s="16"/>
      <c r="E868" s="16"/>
      <c r="F868" s="155"/>
      <c r="G868" s="54"/>
      <c r="H868" s="17"/>
      <c r="I868" s="146"/>
      <c r="J868" s="152"/>
      <c r="K868" s="117" t="s">
        <v>1078</v>
      </c>
      <c r="L868" s="118">
        <v>128180</v>
      </c>
      <c r="M868" s="18"/>
      <c r="N868" s="18"/>
      <c r="O868" s="43">
        <f t="shared" si="151"/>
        <v>0</v>
      </c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44"/>
      <c r="AC868" s="44"/>
      <c r="AD868" s="44"/>
      <c r="AE868" s="44"/>
      <c r="AF868" s="44"/>
      <c r="AG868" s="44"/>
      <c r="AH868" s="44"/>
      <c r="AI868" s="44"/>
      <c r="AJ868" s="44"/>
      <c r="AK868" s="44"/>
      <c r="AL868" s="44"/>
      <c r="AM868" s="44"/>
      <c r="AN868" s="44"/>
      <c r="AO868" s="44"/>
      <c r="AP868" s="44"/>
      <c r="AQ868" s="44"/>
      <c r="AR868" s="44"/>
      <c r="AS868" s="44"/>
      <c r="AT868" s="44"/>
      <c r="AU868" s="44"/>
      <c r="AV868" s="44"/>
      <c r="AW868" s="44"/>
      <c r="AX868" s="44"/>
      <c r="AY868" s="44"/>
      <c r="AZ868" s="44"/>
      <c r="BA868" s="44"/>
      <c r="BB868" s="41"/>
      <c r="BC868" s="9"/>
      <c r="BD868" s="9"/>
      <c r="BE868" s="9"/>
      <c r="BF868" s="9"/>
    </row>
    <row r="869" spans="1:60" s="38" customFormat="1" ht="33.75" customHeight="1" x14ac:dyDescent="0.25">
      <c r="A869" s="161" t="s">
        <v>46</v>
      </c>
      <c r="B869" s="16" t="s">
        <v>34</v>
      </c>
      <c r="C869" s="16" t="s">
        <v>34</v>
      </c>
      <c r="D869" s="16" t="s">
        <v>42</v>
      </c>
      <c r="E869" s="16" t="s">
        <v>204</v>
      </c>
      <c r="F869" s="294" t="s">
        <v>1225</v>
      </c>
      <c r="G869" s="54"/>
      <c r="H869" s="17"/>
      <c r="I869" s="146" t="s">
        <v>653</v>
      </c>
      <c r="J869" s="152"/>
      <c r="K869" s="193"/>
      <c r="L869" s="193"/>
      <c r="M869" s="18" t="s">
        <v>907</v>
      </c>
      <c r="N869" s="59">
        <v>653734762</v>
      </c>
      <c r="O869" s="43">
        <f t="shared" si="151"/>
        <v>653734762</v>
      </c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  <c r="AI869" s="44"/>
      <c r="AJ869" s="44"/>
      <c r="AK869" s="44"/>
      <c r="AL869" s="44"/>
      <c r="AM869" s="44"/>
      <c r="AN869" s="44"/>
      <c r="AO869" s="44"/>
      <c r="AP869" s="44"/>
      <c r="AQ869" s="44"/>
      <c r="AR869" s="44"/>
      <c r="AS869" s="44"/>
      <c r="AT869" s="44"/>
      <c r="AU869" s="44"/>
      <c r="AV869" s="44"/>
      <c r="AW869" s="44"/>
      <c r="AX869" s="44">
        <v>653734762</v>
      </c>
      <c r="AY869" s="44"/>
      <c r="AZ869" s="44"/>
      <c r="BA869" s="44"/>
      <c r="BB869" s="41"/>
      <c r="BC869" s="9"/>
      <c r="BD869" s="9"/>
      <c r="BE869" s="9"/>
      <c r="BF869" s="9"/>
      <c r="BH869" s="129">
        <f>+N869-O869</f>
        <v>0</v>
      </c>
    </row>
    <row r="870" spans="1:60" s="38" customFormat="1" ht="26.25" customHeight="1" x14ac:dyDescent="0.25">
      <c r="A870" s="161"/>
      <c r="B870" s="16"/>
      <c r="C870" s="16"/>
      <c r="D870" s="16"/>
      <c r="E870" s="16"/>
      <c r="F870" s="155"/>
      <c r="G870" s="54"/>
      <c r="H870" s="17"/>
      <c r="I870" s="146"/>
      <c r="J870" s="152"/>
      <c r="K870" s="117" t="s">
        <v>1078</v>
      </c>
      <c r="L870" s="118">
        <f>765728567-111993805</f>
        <v>653734762</v>
      </c>
      <c r="M870" s="18"/>
      <c r="N870" s="18"/>
      <c r="O870" s="43">
        <f t="shared" si="151"/>
        <v>0</v>
      </c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  <c r="AA870" s="44"/>
      <c r="AB870" s="44"/>
      <c r="AC870" s="44"/>
      <c r="AD870" s="44"/>
      <c r="AE870" s="44"/>
      <c r="AF870" s="44"/>
      <c r="AG870" s="44"/>
      <c r="AH870" s="44"/>
      <c r="AI870" s="44"/>
      <c r="AJ870" s="44"/>
      <c r="AK870" s="44"/>
      <c r="AL870" s="44"/>
      <c r="AM870" s="44"/>
      <c r="AN870" s="44"/>
      <c r="AO870" s="44"/>
      <c r="AP870" s="44"/>
      <c r="AQ870" s="44"/>
      <c r="AR870" s="44"/>
      <c r="AS870" s="44"/>
      <c r="AT870" s="44"/>
      <c r="AU870" s="44"/>
      <c r="AV870" s="44"/>
      <c r="AW870" s="44"/>
      <c r="AX870" s="44"/>
      <c r="AY870" s="44"/>
      <c r="AZ870" s="44"/>
      <c r="BA870" s="44"/>
      <c r="BB870" s="41"/>
      <c r="BC870" s="9"/>
      <c r="BD870" s="9"/>
      <c r="BE870" s="9"/>
      <c r="BF870" s="9"/>
    </row>
    <row r="871" spans="1:60" s="38" customFormat="1" ht="22.5" customHeight="1" x14ac:dyDescent="0.25">
      <c r="A871" s="161" t="s">
        <v>46</v>
      </c>
      <c r="B871" s="16" t="s">
        <v>34</v>
      </c>
      <c r="C871" s="16" t="s">
        <v>34</v>
      </c>
      <c r="D871" s="16" t="s">
        <v>42</v>
      </c>
      <c r="E871" s="16" t="s">
        <v>204</v>
      </c>
      <c r="F871" s="294" t="s">
        <v>1226</v>
      </c>
      <c r="G871" s="54"/>
      <c r="H871" s="17"/>
      <c r="I871" s="146" t="s">
        <v>654</v>
      </c>
      <c r="J871" s="152"/>
      <c r="K871" s="193"/>
      <c r="L871" s="193"/>
      <c r="M871" s="18" t="s">
        <v>907</v>
      </c>
      <c r="N871" s="59">
        <v>100000000</v>
      </c>
      <c r="O871" s="43">
        <f t="shared" si="151"/>
        <v>100000000</v>
      </c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  <c r="AA871" s="44"/>
      <c r="AB871" s="44"/>
      <c r="AC871" s="44"/>
      <c r="AD871" s="44"/>
      <c r="AE871" s="44"/>
      <c r="AF871" s="44"/>
      <c r="AG871" s="44"/>
      <c r="AH871" s="44"/>
      <c r="AI871" s="44"/>
      <c r="AJ871" s="44"/>
      <c r="AK871" s="44"/>
      <c r="AL871" s="44"/>
      <c r="AM871" s="44"/>
      <c r="AN871" s="44"/>
      <c r="AO871" s="44"/>
      <c r="AP871" s="44"/>
      <c r="AQ871" s="44"/>
      <c r="AR871" s="44"/>
      <c r="AS871" s="44"/>
      <c r="AT871" s="44"/>
      <c r="AU871" s="44"/>
      <c r="AV871" s="44"/>
      <c r="AW871" s="44"/>
      <c r="AX871" s="44">
        <v>100000000</v>
      </c>
      <c r="AY871" s="44"/>
      <c r="AZ871" s="44"/>
      <c r="BA871" s="44"/>
      <c r="BB871" s="41"/>
      <c r="BC871" s="9"/>
      <c r="BD871" s="9"/>
      <c r="BE871" s="9"/>
      <c r="BF871" s="9"/>
      <c r="BH871" s="129">
        <f>+N871-O871</f>
        <v>0</v>
      </c>
    </row>
    <row r="872" spans="1:60" s="38" customFormat="1" ht="26.25" customHeight="1" x14ac:dyDescent="0.25">
      <c r="A872" s="161"/>
      <c r="B872" s="16"/>
      <c r="C872" s="16"/>
      <c r="D872" s="16"/>
      <c r="E872" s="16"/>
      <c r="F872" s="155"/>
      <c r="G872" s="54"/>
      <c r="H872" s="17"/>
      <c r="I872" s="146"/>
      <c r="J872" s="152"/>
      <c r="K872" s="117" t="s">
        <v>1078</v>
      </c>
      <c r="L872" s="118">
        <v>100000000</v>
      </c>
      <c r="M872" s="18"/>
      <c r="N872" s="18"/>
      <c r="O872" s="43">
        <f t="shared" si="151"/>
        <v>0</v>
      </c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4"/>
      <c r="AM872" s="44"/>
      <c r="AN872" s="44"/>
      <c r="AO872" s="44"/>
      <c r="AP872" s="44"/>
      <c r="AQ872" s="44"/>
      <c r="AR872" s="44"/>
      <c r="AS872" s="44"/>
      <c r="AT872" s="44"/>
      <c r="AU872" s="44"/>
      <c r="AV872" s="44"/>
      <c r="AW872" s="44"/>
      <c r="AX872" s="44"/>
      <c r="AY872" s="44"/>
      <c r="AZ872" s="44"/>
      <c r="BA872" s="44"/>
      <c r="BB872" s="41"/>
      <c r="BC872" s="9"/>
      <c r="BD872" s="9"/>
      <c r="BE872" s="9"/>
      <c r="BF872" s="9"/>
    </row>
    <row r="873" spans="1:60" s="38" customFormat="1" ht="33.75" customHeight="1" x14ac:dyDescent="0.25">
      <c r="A873" s="161" t="s">
        <v>46</v>
      </c>
      <c r="B873" s="16" t="s">
        <v>34</v>
      </c>
      <c r="C873" s="16" t="s">
        <v>34</v>
      </c>
      <c r="D873" s="16" t="s">
        <v>42</v>
      </c>
      <c r="E873" s="16" t="s">
        <v>204</v>
      </c>
      <c r="F873" s="294" t="s">
        <v>1227</v>
      </c>
      <c r="G873" s="54"/>
      <c r="H873" s="17"/>
      <c r="I873" s="146" t="s">
        <v>655</v>
      </c>
      <c r="J873" s="152"/>
      <c r="K873" s="193"/>
      <c r="L873" s="193"/>
      <c r="M873" s="18" t="s">
        <v>907</v>
      </c>
      <c r="N873" s="59">
        <v>703794.85</v>
      </c>
      <c r="O873" s="43">
        <f t="shared" si="151"/>
        <v>703794.85</v>
      </c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  <c r="AA873" s="44"/>
      <c r="AB873" s="44"/>
      <c r="AC873" s="44"/>
      <c r="AD873" s="44"/>
      <c r="AE873" s="44"/>
      <c r="AF873" s="44"/>
      <c r="AG873" s="44"/>
      <c r="AH873" s="44"/>
      <c r="AI873" s="44"/>
      <c r="AJ873" s="44"/>
      <c r="AK873" s="44"/>
      <c r="AL873" s="44"/>
      <c r="AM873" s="44"/>
      <c r="AN873" s="44"/>
      <c r="AO873" s="44"/>
      <c r="AP873" s="44"/>
      <c r="AQ873" s="44"/>
      <c r="AR873" s="44"/>
      <c r="AS873" s="44"/>
      <c r="AT873" s="44"/>
      <c r="AU873" s="44"/>
      <c r="AV873" s="44"/>
      <c r="AW873" s="44"/>
      <c r="AX873" s="44">
        <v>703794.85</v>
      </c>
      <c r="AY873" s="44"/>
      <c r="AZ873" s="44"/>
      <c r="BA873" s="44"/>
      <c r="BB873" s="41"/>
      <c r="BC873" s="9"/>
      <c r="BD873" s="9"/>
      <c r="BE873" s="9"/>
      <c r="BF873" s="9"/>
      <c r="BH873" s="129">
        <f>+N873-O873</f>
        <v>0</v>
      </c>
    </row>
    <row r="874" spans="1:60" s="38" customFormat="1" ht="45.75" customHeight="1" x14ac:dyDescent="0.25">
      <c r="A874" s="161"/>
      <c r="B874" s="16"/>
      <c r="C874" s="16"/>
      <c r="D874" s="16"/>
      <c r="E874" s="16"/>
      <c r="F874" s="155"/>
      <c r="G874" s="54"/>
      <c r="H874" s="17"/>
      <c r="I874" s="146"/>
      <c r="J874" s="152"/>
      <c r="K874" s="120" t="s">
        <v>1083</v>
      </c>
      <c r="L874" s="118">
        <v>703794.85</v>
      </c>
      <c r="M874" s="18"/>
      <c r="N874" s="18"/>
      <c r="O874" s="43">
        <f t="shared" si="151"/>
        <v>0</v>
      </c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  <c r="AA874" s="44"/>
      <c r="AB874" s="44"/>
      <c r="AC874" s="44"/>
      <c r="AD874" s="44"/>
      <c r="AE874" s="44"/>
      <c r="AF874" s="44"/>
      <c r="AG874" s="44"/>
      <c r="AH874" s="44"/>
      <c r="AI874" s="44"/>
      <c r="AJ874" s="44"/>
      <c r="AK874" s="44"/>
      <c r="AL874" s="44"/>
      <c r="AM874" s="44"/>
      <c r="AN874" s="44"/>
      <c r="AO874" s="44"/>
      <c r="AP874" s="44"/>
      <c r="AQ874" s="44"/>
      <c r="AR874" s="44"/>
      <c r="AS874" s="44"/>
      <c r="AT874" s="44"/>
      <c r="AU874" s="44"/>
      <c r="AV874" s="44"/>
      <c r="AW874" s="44"/>
      <c r="AX874" s="44"/>
      <c r="AY874" s="44"/>
      <c r="AZ874" s="44"/>
      <c r="BA874" s="44"/>
      <c r="BB874" s="41"/>
      <c r="BC874" s="9"/>
      <c r="BD874" s="9"/>
      <c r="BE874" s="9"/>
      <c r="BF874" s="9"/>
    </row>
    <row r="875" spans="1:60" s="38" customFormat="1" ht="45" customHeight="1" x14ac:dyDescent="0.25">
      <c r="A875" s="161" t="s">
        <v>46</v>
      </c>
      <c r="B875" s="16" t="s">
        <v>34</v>
      </c>
      <c r="C875" s="16" t="s">
        <v>34</v>
      </c>
      <c r="D875" s="16" t="s">
        <v>42</v>
      </c>
      <c r="E875" s="16" t="s">
        <v>204</v>
      </c>
      <c r="F875" s="294" t="s">
        <v>1228</v>
      </c>
      <c r="G875" s="54"/>
      <c r="H875" s="17"/>
      <c r="I875" s="146" t="s">
        <v>656</v>
      </c>
      <c r="J875" s="152"/>
      <c r="K875" s="193"/>
      <c r="L875" s="193"/>
      <c r="M875" s="18" t="s">
        <v>907</v>
      </c>
      <c r="N875" s="59">
        <v>45117608.049999997</v>
      </c>
      <c r="O875" s="43">
        <f t="shared" si="151"/>
        <v>45117608.050000012</v>
      </c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  <c r="AI875" s="44"/>
      <c r="AJ875" s="44"/>
      <c r="AK875" s="44"/>
      <c r="AL875" s="44"/>
      <c r="AM875" s="44"/>
      <c r="AN875" s="44"/>
      <c r="AO875" s="44"/>
      <c r="AP875" s="44"/>
      <c r="AQ875" s="44"/>
      <c r="AR875" s="44"/>
      <c r="AS875" s="44"/>
      <c r="AT875" s="44"/>
      <c r="AU875" s="44"/>
      <c r="AV875" s="44"/>
      <c r="AW875" s="44"/>
      <c r="AX875" s="44">
        <v>45117608.050000012</v>
      </c>
      <c r="AY875" s="44"/>
      <c r="AZ875" s="44"/>
      <c r="BA875" s="44"/>
      <c r="BB875" s="41"/>
      <c r="BC875" s="9"/>
      <c r="BD875" s="9"/>
      <c r="BE875" s="9"/>
      <c r="BF875" s="9"/>
      <c r="BH875" s="129">
        <f>+N875-O875</f>
        <v>0</v>
      </c>
    </row>
    <row r="876" spans="1:60" s="38" customFormat="1" ht="33.75" customHeight="1" x14ac:dyDescent="0.25">
      <c r="A876" s="161"/>
      <c r="B876" s="16"/>
      <c r="C876" s="16"/>
      <c r="D876" s="16"/>
      <c r="E876" s="16"/>
      <c r="F876" s="155"/>
      <c r="G876" s="54"/>
      <c r="H876" s="17"/>
      <c r="I876" s="146"/>
      <c r="J876" s="152"/>
      <c r="K876" s="120" t="s">
        <v>1078</v>
      </c>
      <c r="L876" s="121">
        <v>45000000</v>
      </c>
      <c r="M876" s="18"/>
      <c r="N876" s="18"/>
      <c r="O876" s="43">
        <f t="shared" si="151"/>
        <v>0</v>
      </c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  <c r="AA876" s="44"/>
      <c r="AB876" s="44"/>
      <c r="AC876" s="44"/>
      <c r="AD876" s="44"/>
      <c r="AE876" s="44"/>
      <c r="AF876" s="44"/>
      <c r="AG876" s="44"/>
      <c r="AH876" s="44"/>
      <c r="AI876" s="44"/>
      <c r="AJ876" s="44"/>
      <c r="AK876" s="44"/>
      <c r="AL876" s="44"/>
      <c r="AM876" s="44"/>
      <c r="AN876" s="44"/>
      <c r="AO876" s="44"/>
      <c r="AP876" s="44"/>
      <c r="AQ876" s="44"/>
      <c r="AR876" s="44"/>
      <c r="AS876" s="44"/>
      <c r="AT876" s="44"/>
      <c r="AU876" s="44"/>
      <c r="AV876" s="44"/>
      <c r="AW876" s="44"/>
      <c r="AX876" s="44"/>
      <c r="AY876" s="44"/>
      <c r="AZ876" s="44"/>
      <c r="BA876" s="44"/>
      <c r="BB876" s="41"/>
      <c r="BC876" s="9"/>
      <c r="BD876" s="9"/>
      <c r="BE876" s="9"/>
      <c r="BF876" s="9"/>
    </row>
    <row r="877" spans="1:60" s="38" customFormat="1" ht="45.75" customHeight="1" x14ac:dyDescent="0.25">
      <c r="A877" s="161"/>
      <c r="B877" s="16"/>
      <c r="C877" s="16"/>
      <c r="D877" s="16"/>
      <c r="E877" s="16"/>
      <c r="F877" s="155"/>
      <c r="G877" s="54"/>
      <c r="H877" s="17"/>
      <c r="I877" s="146"/>
      <c r="J877" s="152"/>
      <c r="K877" s="120" t="s">
        <v>1083</v>
      </c>
      <c r="L877" s="121">
        <v>117608.05</v>
      </c>
      <c r="M877" s="18"/>
      <c r="N877" s="18"/>
      <c r="O877" s="43">
        <f t="shared" si="151"/>
        <v>0</v>
      </c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  <c r="AA877" s="44"/>
      <c r="AB877" s="44"/>
      <c r="AC877" s="44"/>
      <c r="AD877" s="44"/>
      <c r="AE877" s="44"/>
      <c r="AF877" s="44"/>
      <c r="AG877" s="44"/>
      <c r="AH877" s="44"/>
      <c r="AI877" s="44"/>
      <c r="AJ877" s="44"/>
      <c r="AK877" s="44"/>
      <c r="AL877" s="44"/>
      <c r="AM877" s="44"/>
      <c r="AN877" s="44"/>
      <c r="AO877" s="44"/>
      <c r="AP877" s="44"/>
      <c r="AQ877" s="44"/>
      <c r="AR877" s="44"/>
      <c r="AS877" s="44"/>
      <c r="AT877" s="44"/>
      <c r="AU877" s="44"/>
      <c r="AV877" s="44"/>
      <c r="AW877" s="44"/>
      <c r="AX877" s="44"/>
      <c r="AY877" s="44"/>
      <c r="AZ877" s="44"/>
      <c r="BA877" s="44"/>
      <c r="BB877" s="41"/>
      <c r="BC877" s="9"/>
      <c r="BD877" s="9"/>
      <c r="BE877" s="9"/>
      <c r="BF877" s="9"/>
    </row>
    <row r="878" spans="1:60" s="38" customFormat="1" ht="45" customHeight="1" x14ac:dyDescent="0.25">
      <c r="A878" s="161" t="s">
        <v>46</v>
      </c>
      <c r="B878" s="16" t="s">
        <v>34</v>
      </c>
      <c r="C878" s="16" t="s">
        <v>34</v>
      </c>
      <c r="D878" s="16" t="s">
        <v>42</v>
      </c>
      <c r="E878" s="16" t="s">
        <v>204</v>
      </c>
      <c r="F878" s="294" t="s">
        <v>1229</v>
      </c>
      <c r="G878" s="54"/>
      <c r="H878" s="17"/>
      <c r="I878" s="146" t="s">
        <v>657</v>
      </c>
      <c r="J878" s="152"/>
      <c r="K878" s="193"/>
      <c r="L878" s="193"/>
      <c r="M878" s="18" t="s">
        <v>907</v>
      </c>
      <c r="N878" s="59">
        <v>25000000</v>
      </c>
      <c r="O878" s="43">
        <f t="shared" si="151"/>
        <v>25000000</v>
      </c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  <c r="AA878" s="44"/>
      <c r="AB878" s="44"/>
      <c r="AC878" s="44"/>
      <c r="AD878" s="44"/>
      <c r="AE878" s="44"/>
      <c r="AF878" s="44"/>
      <c r="AG878" s="44"/>
      <c r="AH878" s="44"/>
      <c r="AI878" s="44"/>
      <c r="AJ878" s="44"/>
      <c r="AK878" s="44"/>
      <c r="AL878" s="44"/>
      <c r="AM878" s="44"/>
      <c r="AN878" s="44"/>
      <c r="AO878" s="44"/>
      <c r="AP878" s="44"/>
      <c r="AQ878" s="44"/>
      <c r="AR878" s="44"/>
      <c r="AS878" s="44"/>
      <c r="AT878" s="44"/>
      <c r="AU878" s="44"/>
      <c r="AV878" s="44"/>
      <c r="AW878" s="44"/>
      <c r="AX878" s="44">
        <v>25000000</v>
      </c>
      <c r="AY878" s="44"/>
      <c r="AZ878" s="44"/>
      <c r="BA878" s="44"/>
      <c r="BB878" s="41"/>
      <c r="BC878" s="9"/>
      <c r="BD878" s="9"/>
      <c r="BE878" s="9"/>
      <c r="BF878" s="9"/>
      <c r="BH878" s="129">
        <f>+N878-O878</f>
        <v>0</v>
      </c>
    </row>
    <row r="879" spans="1:60" s="38" customFormat="1" ht="34.5" customHeight="1" x14ac:dyDescent="0.25">
      <c r="A879" s="161"/>
      <c r="B879" s="16"/>
      <c r="C879" s="16"/>
      <c r="D879" s="16"/>
      <c r="E879" s="16"/>
      <c r="F879" s="155"/>
      <c r="G879" s="54"/>
      <c r="H879" s="17"/>
      <c r="I879" s="146"/>
      <c r="J879" s="152"/>
      <c r="K879" s="119" t="s">
        <v>1078</v>
      </c>
      <c r="L879" s="118">
        <v>25000000</v>
      </c>
      <c r="M879" s="18"/>
      <c r="N879" s="18"/>
      <c r="O879" s="43">
        <f t="shared" si="151"/>
        <v>0</v>
      </c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  <c r="AA879" s="44"/>
      <c r="AB879" s="44"/>
      <c r="AC879" s="44"/>
      <c r="AD879" s="44"/>
      <c r="AE879" s="44"/>
      <c r="AF879" s="44"/>
      <c r="AG879" s="44"/>
      <c r="AH879" s="44"/>
      <c r="AI879" s="44"/>
      <c r="AJ879" s="44"/>
      <c r="AK879" s="44"/>
      <c r="AL879" s="44"/>
      <c r="AM879" s="44"/>
      <c r="AN879" s="44"/>
      <c r="AO879" s="44"/>
      <c r="AP879" s="44"/>
      <c r="AQ879" s="44"/>
      <c r="AR879" s="44"/>
      <c r="AS879" s="44"/>
      <c r="AT879" s="44"/>
      <c r="AU879" s="44"/>
      <c r="AV879" s="44"/>
      <c r="AW879" s="44"/>
      <c r="AX879" s="44"/>
      <c r="AY879" s="44"/>
      <c r="AZ879" s="44"/>
      <c r="BA879" s="44"/>
      <c r="BB879" s="41"/>
      <c r="BC879" s="9"/>
      <c r="BD879" s="9"/>
      <c r="BE879" s="9"/>
      <c r="BF879" s="9"/>
    </row>
    <row r="880" spans="1:60" ht="56.25" customHeight="1" x14ac:dyDescent="0.25">
      <c r="A880" s="161" t="s">
        <v>46</v>
      </c>
      <c r="B880" s="16" t="s">
        <v>34</v>
      </c>
      <c r="C880" s="16" t="s">
        <v>34</v>
      </c>
      <c r="D880" s="16" t="s">
        <v>42</v>
      </c>
      <c r="E880" s="16" t="s">
        <v>204</v>
      </c>
      <c r="F880" s="294" t="s">
        <v>1361</v>
      </c>
      <c r="G880" s="54"/>
      <c r="H880" s="17"/>
      <c r="I880" s="146" t="s">
        <v>658</v>
      </c>
      <c r="J880" s="152"/>
      <c r="K880" s="193"/>
      <c r="L880" s="193"/>
      <c r="M880" s="18" t="s">
        <v>907</v>
      </c>
      <c r="N880" s="59">
        <f>SUM(L881:L884)</f>
        <v>3404753493.8399997</v>
      </c>
      <c r="O880" s="43">
        <f t="shared" si="151"/>
        <v>3404753493.8399997</v>
      </c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  <c r="AA880" s="44"/>
      <c r="AB880" s="44"/>
      <c r="AC880" s="44"/>
      <c r="AD880" s="44"/>
      <c r="AE880" s="44"/>
      <c r="AF880" s="44"/>
      <c r="AG880" s="44"/>
      <c r="AH880" s="44"/>
      <c r="AI880" s="44"/>
      <c r="AJ880" s="44"/>
      <c r="AK880" s="44"/>
      <c r="AL880" s="44"/>
      <c r="AM880" s="44"/>
      <c r="AN880" s="44"/>
      <c r="AO880" s="44"/>
      <c r="AP880" s="44"/>
      <c r="AQ880" s="44"/>
      <c r="AR880" s="44"/>
      <c r="AS880" s="44"/>
      <c r="AT880" s="44"/>
      <c r="AU880" s="44"/>
      <c r="AV880" s="44"/>
      <c r="AW880" s="44"/>
      <c r="AX880" s="44">
        <v>3404753493.8399997</v>
      </c>
      <c r="AY880" s="44"/>
      <c r="AZ880" s="44"/>
      <c r="BA880" s="44"/>
      <c r="BB880" s="41"/>
      <c r="BH880" s="129">
        <f>+N880-O880</f>
        <v>0</v>
      </c>
    </row>
    <row r="881" spans="1:60" ht="33.75" customHeight="1" x14ac:dyDescent="0.25">
      <c r="A881" s="161"/>
      <c r="B881" s="16"/>
      <c r="C881" s="16"/>
      <c r="D881" s="16"/>
      <c r="E881" s="16"/>
      <c r="F881" s="155"/>
      <c r="G881" s="54"/>
      <c r="H881" s="17"/>
      <c r="I881" s="146"/>
      <c r="J881" s="152"/>
      <c r="K881" s="120" t="s">
        <v>1084</v>
      </c>
      <c r="L881" s="121">
        <v>3351353073.79</v>
      </c>
      <c r="M881" s="18"/>
      <c r="N881" s="18"/>
      <c r="O881" s="43">
        <f t="shared" si="151"/>
        <v>0</v>
      </c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  <c r="AA881" s="44"/>
      <c r="AB881" s="44"/>
      <c r="AC881" s="44"/>
      <c r="AD881" s="44"/>
      <c r="AE881" s="44"/>
      <c r="AF881" s="44"/>
      <c r="AG881" s="44"/>
      <c r="AH881" s="44"/>
      <c r="AI881" s="44"/>
      <c r="AJ881" s="44"/>
      <c r="AK881" s="44"/>
      <c r="AL881" s="44"/>
      <c r="AM881" s="44"/>
      <c r="AN881" s="44"/>
      <c r="AO881" s="44"/>
      <c r="AP881" s="44"/>
      <c r="AQ881" s="44"/>
      <c r="AR881" s="44"/>
      <c r="AS881" s="44"/>
      <c r="AT881" s="44"/>
      <c r="AU881" s="44"/>
      <c r="AV881" s="44"/>
      <c r="AW881" s="44"/>
      <c r="AX881" s="44"/>
      <c r="AY881" s="44"/>
      <c r="AZ881" s="44"/>
      <c r="BA881" s="44"/>
      <c r="BB881" s="41"/>
    </row>
    <row r="882" spans="1:60" ht="56.25" customHeight="1" x14ac:dyDescent="0.25">
      <c r="A882" s="161"/>
      <c r="B882" s="16"/>
      <c r="C882" s="16"/>
      <c r="D882" s="16"/>
      <c r="E882" s="16"/>
      <c r="F882" s="155"/>
      <c r="G882" s="54"/>
      <c r="H882" s="17"/>
      <c r="I882" s="146"/>
      <c r="J882" s="152"/>
      <c r="K882" s="120" t="s">
        <v>1085</v>
      </c>
      <c r="L882" s="121">
        <v>830698.52</v>
      </c>
      <c r="M882" s="18"/>
      <c r="N882" s="18"/>
      <c r="O882" s="43">
        <f t="shared" si="151"/>
        <v>0</v>
      </c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  <c r="AA882" s="44"/>
      <c r="AB882" s="44"/>
      <c r="AC882" s="44"/>
      <c r="AD882" s="44"/>
      <c r="AE882" s="44"/>
      <c r="AF882" s="44"/>
      <c r="AG882" s="44"/>
      <c r="AH882" s="44"/>
      <c r="AI882" s="44"/>
      <c r="AJ882" s="44"/>
      <c r="AK882" s="44"/>
      <c r="AL882" s="44"/>
      <c r="AM882" s="44"/>
      <c r="AN882" s="44"/>
      <c r="AO882" s="44"/>
      <c r="AP882" s="44"/>
      <c r="AQ882" s="44"/>
      <c r="AR882" s="44"/>
      <c r="AS882" s="44"/>
      <c r="AT882" s="44"/>
      <c r="AU882" s="44"/>
      <c r="AV882" s="44"/>
      <c r="AW882" s="44"/>
      <c r="AX882" s="44"/>
      <c r="AY882" s="44"/>
      <c r="AZ882" s="44"/>
      <c r="BA882" s="44"/>
      <c r="BB882" s="41"/>
    </row>
    <row r="883" spans="1:60" ht="33.75" customHeight="1" x14ac:dyDescent="0.25">
      <c r="A883" s="161"/>
      <c r="B883" s="16"/>
      <c r="C883" s="16"/>
      <c r="D883" s="16"/>
      <c r="E883" s="16"/>
      <c r="F883" s="155"/>
      <c r="G883" s="54"/>
      <c r="H883" s="17"/>
      <c r="I883" s="146"/>
      <c r="J883" s="152"/>
      <c r="K883" s="120" t="s">
        <v>1086</v>
      </c>
      <c r="L883" s="121">
        <v>51809925.579999998</v>
      </c>
      <c r="M883" s="18"/>
      <c r="N883" s="18"/>
      <c r="O883" s="43">
        <f t="shared" ref="O883:O948" si="153">+SUM(P883:BA883)</f>
        <v>0</v>
      </c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  <c r="AA883" s="44"/>
      <c r="AB883" s="44"/>
      <c r="AC883" s="44"/>
      <c r="AD883" s="44"/>
      <c r="AE883" s="44"/>
      <c r="AF883" s="44"/>
      <c r="AG883" s="44"/>
      <c r="AH883" s="44"/>
      <c r="AI883" s="44"/>
      <c r="AJ883" s="44"/>
      <c r="AK883" s="44"/>
      <c r="AL883" s="44"/>
      <c r="AM883" s="44"/>
      <c r="AN883" s="44"/>
      <c r="AO883" s="44"/>
      <c r="AP883" s="44"/>
      <c r="AQ883" s="44"/>
      <c r="AR883" s="44"/>
      <c r="AS883" s="44"/>
      <c r="AT883" s="44"/>
      <c r="AU883" s="44"/>
      <c r="AV883" s="44"/>
      <c r="AW883" s="44"/>
      <c r="AX883" s="44"/>
      <c r="AY883" s="44"/>
      <c r="AZ883" s="44"/>
      <c r="BA883" s="44"/>
      <c r="BB883" s="41"/>
    </row>
    <row r="884" spans="1:60" ht="79.5" customHeight="1" x14ac:dyDescent="0.25">
      <c r="A884" s="161"/>
      <c r="B884" s="16"/>
      <c r="C884" s="16"/>
      <c r="D884" s="16"/>
      <c r="E884" s="16"/>
      <c r="F884" s="155"/>
      <c r="G884" s="54"/>
      <c r="H884" s="17"/>
      <c r="I884" s="146"/>
      <c r="J884" s="152"/>
      <c r="K884" s="120" t="s">
        <v>1087</v>
      </c>
      <c r="L884" s="121">
        <v>759795.95</v>
      </c>
      <c r="M884" s="18"/>
      <c r="N884" s="18"/>
      <c r="O884" s="43">
        <f t="shared" si="153"/>
        <v>0</v>
      </c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  <c r="AA884" s="44"/>
      <c r="AB884" s="44"/>
      <c r="AC884" s="44"/>
      <c r="AD884" s="44"/>
      <c r="AE884" s="44"/>
      <c r="AF884" s="44"/>
      <c r="AG884" s="44"/>
      <c r="AH884" s="44"/>
      <c r="AI884" s="44"/>
      <c r="AJ884" s="44"/>
      <c r="AK884" s="44"/>
      <c r="AL884" s="44"/>
      <c r="AM884" s="44"/>
      <c r="AN884" s="44"/>
      <c r="AO884" s="44"/>
      <c r="AP884" s="44"/>
      <c r="AQ884" s="44"/>
      <c r="AR884" s="44"/>
      <c r="AS884" s="44"/>
      <c r="AT884" s="44"/>
      <c r="AU884" s="44"/>
      <c r="AV884" s="44"/>
      <c r="AW884" s="44"/>
      <c r="AX884" s="44"/>
      <c r="AY884" s="44"/>
      <c r="AZ884" s="44"/>
      <c r="BA884" s="44"/>
      <c r="BB884" s="41"/>
    </row>
    <row r="885" spans="1:60" ht="12.75" customHeight="1" x14ac:dyDescent="0.25">
      <c r="A885" s="162" t="s">
        <v>54</v>
      </c>
      <c r="B885" s="141"/>
      <c r="C885" s="141"/>
      <c r="D885" s="141"/>
      <c r="E885" s="143"/>
      <c r="F885" s="143"/>
      <c r="G885" s="142"/>
      <c r="H885" s="144"/>
      <c r="I885" s="150" t="s">
        <v>503</v>
      </c>
      <c r="J885" s="150"/>
      <c r="K885" s="230"/>
      <c r="L885" s="230"/>
      <c r="M885" s="150"/>
      <c r="N885" s="232"/>
      <c r="O885" s="122">
        <f t="shared" si="153"/>
        <v>7842864196.9200001</v>
      </c>
      <c r="P885" s="122">
        <f>+P886</f>
        <v>0</v>
      </c>
      <c r="Q885" s="122">
        <f t="shared" ref="Q885:BB888" si="154">+Q886</f>
        <v>0</v>
      </c>
      <c r="R885" s="122">
        <f t="shared" si="154"/>
        <v>0</v>
      </c>
      <c r="S885" s="122">
        <f t="shared" si="154"/>
        <v>0</v>
      </c>
      <c r="T885" s="122">
        <f t="shared" si="154"/>
        <v>0</v>
      </c>
      <c r="U885" s="122">
        <f t="shared" si="154"/>
        <v>0</v>
      </c>
      <c r="V885" s="122">
        <f t="shared" si="154"/>
        <v>0</v>
      </c>
      <c r="W885" s="122">
        <f t="shared" si="154"/>
        <v>0</v>
      </c>
      <c r="X885" s="122">
        <f t="shared" si="154"/>
        <v>0</v>
      </c>
      <c r="Y885" s="122">
        <f t="shared" si="154"/>
        <v>0</v>
      </c>
      <c r="Z885" s="122">
        <f t="shared" si="154"/>
        <v>0</v>
      </c>
      <c r="AA885" s="122">
        <f t="shared" si="154"/>
        <v>0</v>
      </c>
      <c r="AB885" s="122">
        <f t="shared" si="154"/>
        <v>0</v>
      </c>
      <c r="AC885" s="122">
        <f t="shared" si="154"/>
        <v>0</v>
      </c>
      <c r="AD885" s="122">
        <f t="shared" si="154"/>
        <v>0</v>
      </c>
      <c r="AE885" s="122">
        <f t="shared" si="154"/>
        <v>0</v>
      </c>
      <c r="AF885" s="122">
        <f t="shared" si="154"/>
        <v>0</v>
      </c>
      <c r="AG885" s="122">
        <f t="shared" si="154"/>
        <v>0</v>
      </c>
      <c r="AH885" s="122">
        <f t="shared" si="154"/>
        <v>0</v>
      </c>
      <c r="AI885" s="122">
        <f t="shared" si="154"/>
        <v>0</v>
      </c>
      <c r="AJ885" s="122">
        <f t="shared" si="154"/>
        <v>0</v>
      </c>
      <c r="AK885" s="122">
        <f t="shared" si="154"/>
        <v>0</v>
      </c>
      <c r="AL885" s="122">
        <f t="shared" si="154"/>
        <v>0</v>
      </c>
      <c r="AM885" s="122">
        <f t="shared" si="154"/>
        <v>0</v>
      </c>
      <c r="AN885" s="122">
        <f t="shared" si="154"/>
        <v>0</v>
      </c>
      <c r="AO885" s="122">
        <f t="shared" si="154"/>
        <v>0</v>
      </c>
      <c r="AP885" s="122">
        <f t="shared" si="154"/>
        <v>0</v>
      </c>
      <c r="AQ885" s="122">
        <f t="shared" si="154"/>
        <v>0</v>
      </c>
      <c r="AR885" s="122">
        <f t="shared" si="154"/>
        <v>0</v>
      </c>
      <c r="AS885" s="122">
        <f t="shared" si="154"/>
        <v>7842864196.9200001</v>
      </c>
      <c r="AT885" s="122">
        <f t="shared" si="154"/>
        <v>0</v>
      </c>
      <c r="AU885" s="122">
        <f t="shared" si="154"/>
        <v>0</v>
      </c>
      <c r="AV885" s="122">
        <f t="shared" si="154"/>
        <v>0</v>
      </c>
      <c r="AW885" s="122">
        <f t="shared" si="154"/>
        <v>0</v>
      </c>
      <c r="AX885" s="122">
        <f t="shared" si="154"/>
        <v>0</v>
      </c>
      <c r="AY885" s="122">
        <f t="shared" si="154"/>
        <v>0</v>
      </c>
      <c r="AZ885" s="122">
        <f t="shared" si="154"/>
        <v>0</v>
      </c>
      <c r="BA885" s="122">
        <f t="shared" si="154"/>
        <v>0</v>
      </c>
      <c r="BB885" s="122">
        <f t="shared" si="154"/>
        <v>0</v>
      </c>
    </row>
    <row r="886" spans="1:60" ht="12.75" customHeight="1" x14ac:dyDescent="0.25">
      <c r="A886" s="157" t="s">
        <v>54</v>
      </c>
      <c r="B886" s="16" t="s">
        <v>41</v>
      </c>
      <c r="C886" s="155"/>
      <c r="D886" s="155"/>
      <c r="E886" s="155"/>
      <c r="F886" s="155"/>
      <c r="G886" s="176"/>
      <c r="H886" s="155"/>
      <c r="I886" s="18" t="s">
        <v>107</v>
      </c>
      <c r="J886" s="18"/>
      <c r="K886" s="67"/>
      <c r="L886" s="67"/>
      <c r="M886" s="18"/>
      <c r="N886" s="59"/>
      <c r="O886" s="43">
        <f t="shared" si="153"/>
        <v>7842864196.9200001</v>
      </c>
      <c r="P886" s="135">
        <f>+P887</f>
        <v>0</v>
      </c>
      <c r="Q886" s="135">
        <f t="shared" si="154"/>
        <v>0</v>
      </c>
      <c r="R886" s="135">
        <f t="shared" si="154"/>
        <v>0</v>
      </c>
      <c r="S886" s="135">
        <f t="shared" si="154"/>
        <v>0</v>
      </c>
      <c r="T886" s="135">
        <f t="shared" si="154"/>
        <v>0</v>
      </c>
      <c r="U886" s="135">
        <f t="shared" si="154"/>
        <v>0</v>
      </c>
      <c r="V886" s="135">
        <f t="shared" si="154"/>
        <v>0</v>
      </c>
      <c r="W886" s="135">
        <f t="shared" si="154"/>
        <v>0</v>
      </c>
      <c r="X886" s="135">
        <f t="shared" si="154"/>
        <v>0</v>
      </c>
      <c r="Y886" s="135">
        <f t="shared" si="154"/>
        <v>0</v>
      </c>
      <c r="Z886" s="135">
        <f t="shared" si="154"/>
        <v>0</v>
      </c>
      <c r="AA886" s="135">
        <f t="shared" si="154"/>
        <v>0</v>
      </c>
      <c r="AB886" s="135">
        <f t="shared" si="154"/>
        <v>0</v>
      </c>
      <c r="AC886" s="135">
        <f t="shared" si="154"/>
        <v>0</v>
      </c>
      <c r="AD886" s="135">
        <f t="shared" si="154"/>
        <v>0</v>
      </c>
      <c r="AE886" s="135">
        <f t="shared" si="154"/>
        <v>0</v>
      </c>
      <c r="AF886" s="135">
        <f t="shared" si="154"/>
        <v>0</v>
      </c>
      <c r="AG886" s="135">
        <f t="shared" si="154"/>
        <v>0</v>
      </c>
      <c r="AH886" s="135">
        <f t="shared" si="154"/>
        <v>0</v>
      </c>
      <c r="AI886" s="135">
        <f t="shared" si="154"/>
        <v>0</v>
      </c>
      <c r="AJ886" s="135">
        <f t="shared" si="154"/>
        <v>0</v>
      </c>
      <c r="AK886" s="135">
        <f t="shared" si="154"/>
        <v>0</v>
      </c>
      <c r="AL886" s="135">
        <f t="shared" si="154"/>
        <v>0</v>
      </c>
      <c r="AM886" s="135">
        <f t="shared" si="154"/>
        <v>0</v>
      </c>
      <c r="AN886" s="135">
        <f t="shared" si="154"/>
        <v>0</v>
      </c>
      <c r="AO886" s="135">
        <f t="shared" si="154"/>
        <v>0</v>
      </c>
      <c r="AP886" s="135">
        <f t="shared" si="154"/>
        <v>0</v>
      </c>
      <c r="AQ886" s="135">
        <f t="shared" si="154"/>
        <v>0</v>
      </c>
      <c r="AR886" s="135">
        <f t="shared" si="154"/>
        <v>0</v>
      </c>
      <c r="AS886" s="135">
        <f t="shared" si="154"/>
        <v>7842864196.9200001</v>
      </c>
      <c r="AT886" s="135">
        <f t="shared" si="154"/>
        <v>0</v>
      </c>
      <c r="AU886" s="135">
        <f t="shared" si="154"/>
        <v>0</v>
      </c>
      <c r="AV886" s="135">
        <f t="shared" si="154"/>
        <v>0</v>
      </c>
      <c r="AW886" s="135">
        <f t="shared" si="154"/>
        <v>0</v>
      </c>
      <c r="AX886" s="135">
        <f t="shared" si="154"/>
        <v>0</v>
      </c>
      <c r="AY886" s="135">
        <f t="shared" si="154"/>
        <v>0</v>
      </c>
      <c r="AZ886" s="135">
        <f t="shared" si="154"/>
        <v>0</v>
      </c>
      <c r="BA886" s="135">
        <f t="shared" si="154"/>
        <v>0</v>
      </c>
      <c r="BB886" s="135">
        <f t="shared" si="154"/>
        <v>0</v>
      </c>
    </row>
    <row r="887" spans="1:60" ht="90" customHeight="1" x14ac:dyDescent="0.25">
      <c r="A887" s="157" t="s">
        <v>54</v>
      </c>
      <c r="B887" s="16" t="s">
        <v>41</v>
      </c>
      <c r="C887" s="16" t="s">
        <v>42</v>
      </c>
      <c r="D887" s="155"/>
      <c r="E887" s="155"/>
      <c r="F887" s="16"/>
      <c r="G887" s="176"/>
      <c r="H887" s="155"/>
      <c r="I887" s="18" t="s">
        <v>1120</v>
      </c>
      <c r="J887" s="18"/>
      <c r="K887" s="67"/>
      <c r="L887" s="67"/>
      <c r="M887" s="18"/>
      <c r="N887" s="18"/>
      <c r="O887" s="43">
        <f t="shared" si="153"/>
        <v>7842864196.9200001</v>
      </c>
      <c r="P887" s="135">
        <f>+P888</f>
        <v>0</v>
      </c>
      <c r="Q887" s="135">
        <f t="shared" si="154"/>
        <v>0</v>
      </c>
      <c r="R887" s="135">
        <f t="shared" si="154"/>
        <v>0</v>
      </c>
      <c r="S887" s="135">
        <f t="shared" si="154"/>
        <v>0</v>
      </c>
      <c r="T887" s="135">
        <f t="shared" si="154"/>
        <v>0</v>
      </c>
      <c r="U887" s="135">
        <f t="shared" si="154"/>
        <v>0</v>
      </c>
      <c r="V887" s="135">
        <f t="shared" si="154"/>
        <v>0</v>
      </c>
      <c r="W887" s="135">
        <f t="shared" si="154"/>
        <v>0</v>
      </c>
      <c r="X887" s="135">
        <f t="shared" si="154"/>
        <v>0</v>
      </c>
      <c r="Y887" s="135">
        <f t="shared" si="154"/>
        <v>0</v>
      </c>
      <c r="Z887" s="135">
        <f t="shared" si="154"/>
        <v>0</v>
      </c>
      <c r="AA887" s="135">
        <f t="shared" si="154"/>
        <v>0</v>
      </c>
      <c r="AB887" s="135">
        <f t="shared" si="154"/>
        <v>0</v>
      </c>
      <c r="AC887" s="135">
        <f t="shared" si="154"/>
        <v>0</v>
      </c>
      <c r="AD887" s="135">
        <f t="shared" si="154"/>
        <v>0</v>
      </c>
      <c r="AE887" s="135">
        <f t="shared" si="154"/>
        <v>0</v>
      </c>
      <c r="AF887" s="135">
        <f t="shared" si="154"/>
        <v>0</v>
      </c>
      <c r="AG887" s="135">
        <f t="shared" si="154"/>
        <v>0</v>
      </c>
      <c r="AH887" s="135">
        <f t="shared" si="154"/>
        <v>0</v>
      </c>
      <c r="AI887" s="135">
        <f t="shared" si="154"/>
        <v>0</v>
      </c>
      <c r="AJ887" s="135">
        <f t="shared" si="154"/>
        <v>0</v>
      </c>
      <c r="AK887" s="135">
        <f t="shared" si="154"/>
        <v>0</v>
      </c>
      <c r="AL887" s="135">
        <f t="shared" si="154"/>
        <v>0</v>
      </c>
      <c r="AM887" s="135">
        <f t="shared" si="154"/>
        <v>0</v>
      </c>
      <c r="AN887" s="135">
        <f t="shared" si="154"/>
        <v>0</v>
      </c>
      <c r="AO887" s="135">
        <f t="shared" si="154"/>
        <v>0</v>
      </c>
      <c r="AP887" s="135">
        <f t="shared" si="154"/>
        <v>0</v>
      </c>
      <c r="AQ887" s="135">
        <f t="shared" si="154"/>
        <v>0</v>
      </c>
      <c r="AR887" s="135">
        <f t="shared" si="154"/>
        <v>0</v>
      </c>
      <c r="AS887" s="135">
        <f t="shared" si="154"/>
        <v>7842864196.9200001</v>
      </c>
      <c r="AT887" s="135">
        <f t="shared" si="154"/>
        <v>0</v>
      </c>
      <c r="AU887" s="135">
        <f t="shared" si="154"/>
        <v>0</v>
      </c>
      <c r="AV887" s="135">
        <f t="shared" si="154"/>
        <v>0</v>
      </c>
      <c r="AW887" s="135">
        <f t="shared" si="154"/>
        <v>0</v>
      </c>
      <c r="AX887" s="135">
        <f t="shared" si="154"/>
        <v>0</v>
      </c>
      <c r="AY887" s="135">
        <f t="shared" si="154"/>
        <v>0</v>
      </c>
      <c r="AZ887" s="135">
        <f t="shared" si="154"/>
        <v>0</v>
      </c>
      <c r="BA887" s="135">
        <f t="shared" si="154"/>
        <v>0</v>
      </c>
      <c r="BB887" s="135">
        <f t="shared" si="154"/>
        <v>0</v>
      </c>
    </row>
    <row r="888" spans="1:60" ht="12.75" customHeight="1" x14ac:dyDescent="0.25">
      <c r="A888" s="157" t="s">
        <v>54</v>
      </c>
      <c r="B888" s="16" t="s">
        <v>41</v>
      </c>
      <c r="C888" s="16" t="s">
        <v>42</v>
      </c>
      <c r="D888" s="16" t="s">
        <v>122</v>
      </c>
      <c r="E888" s="16"/>
      <c r="F888" s="16"/>
      <c r="G888" s="173"/>
      <c r="H888" s="18"/>
      <c r="I888" s="18" t="s">
        <v>124</v>
      </c>
      <c r="J888" s="18"/>
      <c r="K888" s="67"/>
      <c r="L888" s="67"/>
      <c r="M888" s="18"/>
      <c r="N888" s="18"/>
      <c r="O888" s="43">
        <f t="shared" si="153"/>
        <v>7842864196.9200001</v>
      </c>
      <c r="P888" s="43">
        <f>+P889</f>
        <v>0</v>
      </c>
      <c r="Q888" s="43">
        <f t="shared" si="154"/>
        <v>0</v>
      </c>
      <c r="R888" s="43">
        <f t="shared" si="154"/>
        <v>0</v>
      </c>
      <c r="S888" s="43">
        <f t="shared" si="154"/>
        <v>0</v>
      </c>
      <c r="T888" s="43">
        <f t="shared" si="154"/>
        <v>0</v>
      </c>
      <c r="U888" s="43">
        <f t="shared" si="154"/>
        <v>0</v>
      </c>
      <c r="V888" s="43">
        <f t="shared" si="154"/>
        <v>0</v>
      </c>
      <c r="W888" s="43">
        <f t="shared" si="154"/>
        <v>0</v>
      </c>
      <c r="X888" s="43">
        <f t="shared" si="154"/>
        <v>0</v>
      </c>
      <c r="Y888" s="43">
        <f t="shared" si="154"/>
        <v>0</v>
      </c>
      <c r="Z888" s="43">
        <f t="shared" si="154"/>
        <v>0</v>
      </c>
      <c r="AA888" s="43">
        <f t="shared" si="154"/>
        <v>0</v>
      </c>
      <c r="AB888" s="43">
        <f t="shared" si="154"/>
        <v>0</v>
      </c>
      <c r="AC888" s="43">
        <f t="shared" si="154"/>
        <v>0</v>
      </c>
      <c r="AD888" s="43">
        <f t="shared" si="154"/>
        <v>0</v>
      </c>
      <c r="AE888" s="43">
        <f t="shared" si="154"/>
        <v>0</v>
      </c>
      <c r="AF888" s="43">
        <f t="shared" si="154"/>
        <v>0</v>
      </c>
      <c r="AG888" s="43">
        <f t="shared" si="154"/>
        <v>0</v>
      </c>
      <c r="AH888" s="43">
        <f t="shared" si="154"/>
        <v>0</v>
      </c>
      <c r="AI888" s="43">
        <f t="shared" si="154"/>
        <v>0</v>
      </c>
      <c r="AJ888" s="43">
        <f t="shared" si="154"/>
        <v>0</v>
      </c>
      <c r="AK888" s="43">
        <f t="shared" si="154"/>
        <v>0</v>
      </c>
      <c r="AL888" s="43">
        <f t="shared" si="154"/>
        <v>0</v>
      </c>
      <c r="AM888" s="43">
        <f t="shared" si="154"/>
        <v>0</v>
      </c>
      <c r="AN888" s="43">
        <f t="shared" si="154"/>
        <v>0</v>
      </c>
      <c r="AO888" s="43">
        <f t="shared" si="154"/>
        <v>0</v>
      </c>
      <c r="AP888" s="43">
        <f t="shared" si="154"/>
        <v>0</v>
      </c>
      <c r="AQ888" s="43">
        <f t="shared" si="154"/>
        <v>0</v>
      </c>
      <c r="AR888" s="43">
        <f t="shared" si="154"/>
        <v>0</v>
      </c>
      <c r="AS888" s="43">
        <f t="shared" si="154"/>
        <v>7842864196.9200001</v>
      </c>
      <c r="AT888" s="43">
        <f t="shared" si="154"/>
        <v>0</v>
      </c>
      <c r="AU888" s="43">
        <f t="shared" si="154"/>
        <v>0</v>
      </c>
      <c r="AV888" s="43">
        <f t="shared" si="154"/>
        <v>0</v>
      </c>
      <c r="AW888" s="43">
        <f t="shared" si="154"/>
        <v>0</v>
      </c>
      <c r="AX888" s="43">
        <f t="shared" si="154"/>
        <v>0</v>
      </c>
      <c r="AY888" s="43">
        <f t="shared" si="154"/>
        <v>0</v>
      </c>
      <c r="AZ888" s="43">
        <f t="shared" si="154"/>
        <v>0</v>
      </c>
      <c r="BA888" s="43">
        <f t="shared" si="154"/>
        <v>0</v>
      </c>
      <c r="BB888" s="43">
        <f t="shared" si="154"/>
        <v>0</v>
      </c>
      <c r="BC888" s="10"/>
      <c r="BD888" s="10"/>
      <c r="BE888" s="10"/>
    </row>
    <row r="889" spans="1:60" ht="13.5" customHeight="1" x14ac:dyDescent="0.25">
      <c r="A889" s="157" t="s">
        <v>54</v>
      </c>
      <c r="B889" s="16" t="s">
        <v>41</v>
      </c>
      <c r="C889" s="16" t="s">
        <v>42</v>
      </c>
      <c r="D889" s="16" t="s">
        <v>122</v>
      </c>
      <c r="E889" s="16" t="s">
        <v>123</v>
      </c>
      <c r="F889" s="16"/>
      <c r="G889" s="173"/>
      <c r="H889" s="18"/>
      <c r="I889" s="18" t="s">
        <v>125</v>
      </c>
      <c r="J889" s="18"/>
      <c r="K889" s="67"/>
      <c r="L889" s="67"/>
      <c r="M889" s="18"/>
      <c r="N889" s="18"/>
      <c r="O889" s="43">
        <f t="shared" si="153"/>
        <v>7842864196.9200001</v>
      </c>
      <c r="P889" s="43">
        <f>+P890+P891+P893+P897+P900+P902+P904+P906+P908+P910+P912+P916+P918+P920+P922+P924</f>
        <v>0</v>
      </c>
      <c r="Q889" s="43">
        <f t="shared" ref="Q889:BB889" si="155">+Q890+Q891+Q893+Q897+Q900+Q902+Q904+Q906+Q908+Q910+Q912+Q916+Q918+Q920+Q922+Q924</f>
        <v>0</v>
      </c>
      <c r="R889" s="43">
        <f t="shared" si="155"/>
        <v>0</v>
      </c>
      <c r="S889" s="43">
        <f t="shared" si="155"/>
        <v>0</v>
      </c>
      <c r="T889" s="43">
        <f t="shared" si="155"/>
        <v>0</v>
      </c>
      <c r="U889" s="43">
        <f t="shared" si="155"/>
        <v>0</v>
      </c>
      <c r="V889" s="43">
        <f t="shared" si="155"/>
        <v>0</v>
      </c>
      <c r="W889" s="43">
        <f t="shared" si="155"/>
        <v>0</v>
      </c>
      <c r="X889" s="43">
        <f t="shared" si="155"/>
        <v>0</v>
      </c>
      <c r="Y889" s="43">
        <f t="shared" si="155"/>
        <v>0</v>
      </c>
      <c r="Z889" s="43">
        <f t="shared" si="155"/>
        <v>0</v>
      </c>
      <c r="AA889" s="43">
        <f t="shared" si="155"/>
        <v>0</v>
      </c>
      <c r="AB889" s="43">
        <f t="shared" si="155"/>
        <v>0</v>
      </c>
      <c r="AC889" s="43">
        <f t="shared" si="155"/>
        <v>0</v>
      </c>
      <c r="AD889" s="43">
        <f t="shared" si="155"/>
        <v>0</v>
      </c>
      <c r="AE889" s="43">
        <f t="shared" si="155"/>
        <v>0</v>
      </c>
      <c r="AF889" s="43">
        <f t="shared" si="155"/>
        <v>0</v>
      </c>
      <c r="AG889" s="43">
        <f t="shared" si="155"/>
        <v>0</v>
      </c>
      <c r="AH889" s="43">
        <f t="shared" si="155"/>
        <v>0</v>
      </c>
      <c r="AI889" s="43">
        <f t="shared" si="155"/>
        <v>0</v>
      </c>
      <c r="AJ889" s="43">
        <f t="shared" si="155"/>
        <v>0</v>
      </c>
      <c r="AK889" s="43">
        <f t="shared" si="155"/>
        <v>0</v>
      </c>
      <c r="AL889" s="43">
        <f t="shared" si="155"/>
        <v>0</v>
      </c>
      <c r="AM889" s="43">
        <f t="shared" si="155"/>
        <v>0</v>
      </c>
      <c r="AN889" s="43">
        <f t="shared" si="155"/>
        <v>0</v>
      </c>
      <c r="AO889" s="43">
        <f t="shared" si="155"/>
        <v>0</v>
      </c>
      <c r="AP889" s="43">
        <f t="shared" si="155"/>
        <v>0</v>
      </c>
      <c r="AQ889" s="43">
        <f t="shared" si="155"/>
        <v>0</v>
      </c>
      <c r="AR889" s="43">
        <f t="shared" si="155"/>
        <v>0</v>
      </c>
      <c r="AS889" s="43">
        <f>+AS890+AS891+AS893+AS895+AS897+AS900+AS902+AS904+AS906+AS908+AS910+AS912+AS916+AS918+AS920+AS922+AS924</f>
        <v>7842864196.9200001</v>
      </c>
      <c r="AT889" s="43">
        <f t="shared" si="155"/>
        <v>0</v>
      </c>
      <c r="AU889" s="43">
        <f t="shared" si="155"/>
        <v>0</v>
      </c>
      <c r="AV889" s="43">
        <f t="shared" si="155"/>
        <v>0</v>
      </c>
      <c r="AW889" s="43">
        <f t="shared" si="155"/>
        <v>0</v>
      </c>
      <c r="AX889" s="43">
        <f t="shared" si="155"/>
        <v>0</v>
      </c>
      <c r="AY889" s="43">
        <f t="shared" si="155"/>
        <v>0</v>
      </c>
      <c r="AZ889" s="43">
        <f t="shared" si="155"/>
        <v>0</v>
      </c>
      <c r="BA889" s="43">
        <f t="shared" si="155"/>
        <v>0</v>
      </c>
      <c r="BB889" s="43">
        <f t="shared" si="155"/>
        <v>0</v>
      </c>
      <c r="BC889" s="10"/>
      <c r="BD889" s="10"/>
      <c r="BE889" s="10"/>
    </row>
    <row r="890" spans="1:60" ht="33.75" customHeight="1" x14ac:dyDescent="0.25">
      <c r="A890" s="157" t="s">
        <v>54</v>
      </c>
      <c r="B890" s="16" t="s">
        <v>41</v>
      </c>
      <c r="C890" s="16" t="s">
        <v>42</v>
      </c>
      <c r="D890" s="16" t="s">
        <v>122</v>
      </c>
      <c r="E890" s="16" t="s">
        <v>123</v>
      </c>
      <c r="F890" s="294" t="s">
        <v>1230</v>
      </c>
      <c r="G890" s="54" t="s">
        <v>493</v>
      </c>
      <c r="H890" s="17" t="s">
        <v>483</v>
      </c>
      <c r="I890" s="146" t="s">
        <v>715</v>
      </c>
      <c r="J890" s="18" t="s">
        <v>551</v>
      </c>
      <c r="K890" s="68"/>
      <c r="L890" s="68"/>
      <c r="M890" s="18"/>
      <c r="N890" s="59">
        <v>150000000</v>
      </c>
      <c r="O890" s="43">
        <f t="shared" si="153"/>
        <v>150000000</v>
      </c>
      <c r="P890" s="44">
        <v>0</v>
      </c>
      <c r="Q890" s="44">
        <v>0</v>
      </c>
      <c r="R890" s="44"/>
      <c r="S890" s="44">
        <v>0</v>
      </c>
      <c r="T890" s="44">
        <v>0</v>
      </c>
      <c r="U890" s="44">
        <v>0</v>
      </c>
      <c r="V890" s="44">
        <v>0</v>
      </c>
      <c r="W890" s="44">
        <v>0</v>
      </c>
      <c r="X890" s="44">
        <v>0</v>
      </c>
      <c r="Y890" s="44">
        <v>0</v>
      </c>
      <c r="Z890" s="44">
        <v>0</v>
      </c>
      <c r="AA890" s="44">
        <v>0</v>
      </c>
      <c r="AB890" s="44">
        <v>0</v>
      </c>
      <c r="AC890" s="44">
        <v>0</v>
      </c>
      <c r="AD890" s="44">
        <v>0</v>
      </c>
      <c r="AE890" s="44"/>
      <c r="AF890" s="44">
        <v>0</v>
      </c>
      <c r="AG890" s="44">
        <v>0</v>
      </c>
      <c r="AH890" s="44">
        <v>0</v>
      </c>
      <c r="AI890" s="44">
        <v>0</v>
      </c>
      <c r="AJ890" s="44">
        <v>0</v>
      </c>
      <c r="AK890" s="44">
        <v>0</v>
      </c>
      <c r="AL890" s="44">
        <v>0</v>
      </c>
      <c r="AM890" s="44">
        <v>0</v>
      </c>
      <c r="AN890" s="44">
        <v>0</v>
      </c>
      <c r="AO890" s="44">
        <v>0</v>
      </c>
      <c r="AP890" s="44">
        <v>0</v>
      </c>
      <c r="AQ890" s="44">
        <v>0</v>
      </c>
      <c r="AR890" s="44">
        <v>0</v>
      </c>
      <c r="AS890" s="44">
        <v>150000000</v>
      </c>
      <c r="AT890" s="44">
        <v>0</v>
      </c>
      <c r="AU890" s="44">
        <v>0</v>
      </c>
      <c r="AV890" s="44"/>
      <c r="AW890" s="44"/>
      <c r="AX890" s="44">
        <v>0</v>
      </c>
      <c r="AY890" s="44">
        <v>0</v>
      </c>
      <c r="AZ890" s="44">
        <v>0</v>
      </c>
      <c r="BA890" s="44"/>
      <c r="BB890" s="41"/>
      <c r="BH890" s="129">
        <f>+N890-O890</f>
        <v>0</v>
      </c>
    </row>
    <row r="891" spans="1:60" ht="33.75" customHeight="1" x14ac:dyDescent="0.25">
      <c r="A891" s="157"/>
      <c r="B891" s="16"/>
      <c r="C891" s="16"/>
      <c r="D891" s="16"/>
      <c r="E891" s="16"/>
      <c r="F891" s="194"/>
      <c r="G891" s="54" t="s">
        <v>494</v>
      </c>
      <c r="H891" s="17" t="s">
        <v>484</v>
      </c>
      <c r="I891" s="146"/>
      <c r="J891" s="18" t="s">
        <v>551</v>
      </c>
      <c r="K891" s="67"/>
      <c r="L891" s="67"/>
      <c r="M891" s="18"/>
      <c r="N891" s="18"/>
      <c r="O891" s="43">
        <f t="shared" si="153"/>
        <v>0</v>
      </c>
      <c r="P891" s="44">
        <v>0</v>
      </c>
      <c r="Q891" s="44">
        <v>0</v>
      </c>
      <c r="R891" s="44"/>
      <c r="S891" s="44">
        <v>0</v>
      </c>
      <c r="T891" s="44">
        <v>0</v>
      </c>
      <c r="U891" s="44">
        <v>0</v>
      </c>
      <c r="V891" s="44">
        <v>0</v>
      </c>
      <c r="W891" s="44">
        <v>0</v>
      </c>
      <c r="X891" s="44">
        <v>0</v>
      </c>
      <c r="Y891" s="44">
        <v>0</v>
      </c>
      <c r="Z891" s="44">
        <v>0</v>
      </c>
      <c r="AA891" s="44">
        <v>0</v>
      </c>
      <c r="AB891" s="44">
        <v>0</v>
      </c>
      <c r="AC891" s="44">
        <v>0</v>
      </c>
      <c r="AD891" s="44">
        <v>0</v>
      </c>
      <c r="AE891" s="44"/>
      <c r="AF891" s="44">
        <v>0</v>
      </c>
      <c r="AG891" s="44">
        <v>0</v>
      </c>
      <c r="AH891" s="44">
        <v>0</v>
      </c>
      <c r="AI891" s="44">
        <v>0</v>
      </c>
      <c r="AJ891" s="44">
        <v>0</v>
      </c>
      <c r="AK891" s="44">
        <v>0</v>
      </c>
      <c r="AL891" s="44">
        <v>0</v>
      </c>
      <c r="AM891" s="44">
        <v>0</v>
      </c>
      <c r="AN891" s="44">
        <v>0</v>
      </c>
      <c r="AO891" s="44">
        <v>0</v>
      </c>
      <c r="AP891" s="44">
        <v>0</v>
      </c>
      <c r="AQ891" s="44">
        <v>0</v>
      </c>
      <c r="AR891" s="44">
        <v>0</v>
      </c>
      <c r="AS891" s="44">
        <v>0</v>
      </c>
      <c r="AT891" s="44">
        <v>0</v>
      </c>
      <c r="AU891" s="44">
        <v>0</v>
      </c>
      <c r="AV891" s="44"/>
      <c r="AW891" s="44"/>
      <c r="AX891" s="44">
        <v>0</v>
      </c>
      <c r="AY891" s="44">
        <v>0</v>
      </c>
      <c r="AZ891" s="44">
        <v>0</v>
      </c>
      <c r="BA891" s="44"/>
      <c r="BB891" s="41"/>
    </row>
    <row r="892" spans="1:60" ht="64.5" customHeight="1" x14ac:dyDescent="0.25">
      <c r="A892" s="157"/>
      <c r="B892" s="16"/>
      <c r="C892" s="16"/>
      <c r="D892" s="16"/>
      <c r="E892" s="16"/>
      <c r="F892" s="194"/>
      <c r="G892" s="54"/>
      <c r="H892" s="17"/>
      <c r="I892" s="146"/>
      <c r="J892" s="18"/>
      <c r="K892" s="233" t="s">
        <v>938</v>
      </c>
      <c r="L892" s="68">
        <v>150000000</v>
      </c>
      <c r="M892" s="18"/>
      <c r="N892" s="18"/>
      <c r="O892" s="43">
        <f t="shared" si="153"/>
        <v>0</v>
      </c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  <c r="AA892" s="44"/>
      <c r="AB892" s="44"/>
      <c r="AC892" s="44"/>
      <c r="AD892" s="44"/>
      <c r="AE892" s="44"/>
      <c r="AF892" s="44"/>
      <c r="AG892" s="44"/>
      <c r="AH892" s="44"/>
      <c r="AI892" s="44"/>
      <c r="AJ892" s="44"/>
      <c r="AK892" s="44"/>
      <c r="AL892" s="44"/>
      <c r="AM892" s="44"/>
      <c r="AN892" s="44"/>
      <c r="AO892" s="44"/>
      <c r="AP892" s="44"/>
      <c r="AQ892" s="44"/>
      <c r="AR892" s="44"/>
      <c r="AS892" s="44"/>
      <c r="AT892" s="44"/>
      <c r="AU892" s="44"/>
      <c r="AV892" s="44"/>
      <c r="AW892" s="44"/>
      <c r="AX892" s="44"/>
      <c r="AY892" s="44"/>
      <c r="AZ892" s="44"/>
      <c r="BA892" s="44"/>
      <c r="BB892" s="41"/>
    </row>
    <row r="893" spans="1:60" ht="33.75" customHeight="1" x14ac:dyDescent="0.25">
      <c r="A893" s="157" t="s">
        <v>54</v>
      </c>
      <c r="B893" s="16" t="s">
        <v>41</v>
      </c>
      <c r="C893" s="16" t="s">
        <v>42</v>
      </c>
      <c r="D893" s="16" t="s">
        <v>122</v>
      </c>
      <c r="E893" s="16" t="s">
        <v>123</v>
      </c>
      <c r="F893" s="294" t="s">
        <v>1231</v>
      </c>
      <c r="G893" s="54" t="s">
        <v>495</v>
      </c>
      <c r="H893" s="17" t="s">
        <v>485</v>
      </c>
      <c r="I893" s="146" t="s">
        <v>1105</v>
      </c>
      <c r="J893" s="18" t="s">
        <v>551</v>
      </c>
      <c r="K893" s="67"/>
      <c r="L893" s="67"/>
      <c r="M893" s="18"/>
      <c r="N893" s="59">
        <f>+L894</f>
        <v>36000000</v>
      </c>
      <c r="O893" s="43">
        <f t="shared" si="153"/>
        <v>36000000</v>
      </c>
      <c r="P893" s="44">
        <v>0</v>
      </c>
      <c r="Q893" s="44">
        <v>0</v>
      </c>
      <c r="R893" s="44"/>
      <c r="S893" s="44">
        <v>0</v>
      </c>
      <c r="T893" s="44">
        <v>0</v>
      </c>
      <c r="U893" s="44">
        <v>0</v>
      </c>
      <c r="V893" s="44">
        <v>0</v>
      </c>
      <c r="W893" s="44">
        <v>0</v>
      </c>
      <c r="X893" s="44">
        <v>0</v>
      </c>
      <c r="Y893" s="44">
        <v>0</v>
      </c>
      <c r="Z893" s="44">
        <v>0</v>
      </c>
      <c r="AA893" s="44">
        <v>0</v>
      </c>
      <c r="AB893" s="44">
        <v>0</v>
      </c>
      <c r="AC893" s="44">
        <v>0</v>
      </c>
      <c r="AD893" s="44">
        <v>0</v>
      </c>
      <c r="AE893" s="44"/>
      <c r="AF893" s="44">
        <v>0</v>
      </c>
      <c r="AG893" s="44">
        <v>0</v>
      </c>
      <c r="AH893" s="44">
        <v>0</v>
      </c>
      <c r="AI893" s="44">
        <v>0</v>
      </c>
      <c r="AJ893" s="44">
        <v>0</v>
      </c>
      <c r="AK893" s="44">
        <v>0</v>
      </c>
      <c r="AL893" s="44">
        <v>0</v>
      </c>
      <c r="AM893" s="44">
        <v>0</v>
      </c>
      <c r="AN893" s="44">
        <v>0</v>
      </c>
      <c r="AO893" s="44">
        <v>0</v>
      </c>
      <c r="AP893" s="44">
        <v>0</v>
      </c>
      <c r="AQ893" s="44">
        <v>0</v>
      </c>
      <c r="AR893" s="44">
        <v>0</v>
      </c>
      <c r="AS893" s="44">
        <v>36000000</v>
      </c>
      <c r="AT893" s="44">
        <v>0</v>
      </c>
      <c r="AU893" s="44">
        <v>0</v>
      </c>
      <c r="AV893" s="44"/>
      <c r="AW893" s="44"/>
      <c r="AX893" s="44">
        <v>0</v>
      </c>
      <c r="AY893" s="44">
        <v>0</v>
      </c>
      <c r="AZ893" s="44">
        <v>0</v>
      </c>
      <c r="BA893" s="44"/>
      <c r="BB893" s="41"/>
      <c r="BH893" s="129">
        <f>+N893-O893</f>
        <v>0</v>
      </c>
    </row>
    <row r="894" spans="1:60" ht="64.5" customHeight="1" x14ac:dyDescent="0.25">
      <c r="A894" s="157"/>
      <c r="B894" s="16"/>
      <c r="C894" s="16"/>
      <c r="D894" s="16"/>
      <c r="E894" s="16"/>
      <c r="F894" s="155"/>
      <c r="G894" s="54"/>
      <c r="H894" s="17"/>
      <c r="I894" s="146"/>
      <c r="J894" s="18"/>
      <c r="K894" s="233" t="s">
        <v>938</v>
      </c>
      <c r="L894" s="68">
        <v>36000000</v>
      </c>
      <c r="M894" s="18"/>
      <c r="N894" s="18"/>
      <c r="O894" s="43">
        <f t="shared" si="153"/>
        <v>0</v>
      </c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  <c r="AA894" s="44"/>
      <c r="AB894" s="44"/>
      <c r="AC894" s="44"/>
      <c r="AD894" s="44"/>
      <c r="AE894" s="44"/>
      <c r="AF894" s="44"/>
      <c r="AG894" s="44"/>
      <c r="AH894" s="44"/>
      <c r="AI894" s="44"/>
      <c r="AJ894" s="44"/>
      <c r="AK894" s="44"/>
      <c r="AL894" s="44"/>
      <c r="AM894" s="44"/>
      <c r="AN894" s="44"/>
      <c r="AO894" s="44"/>
      <c r="AP894" s="44"/>
      <c r="AQ894" s="44"/>
      <c r="AR894" s="44"/>
      <c r="AS894" s="44"/>
      <c r="AT894" s="44"/>
      <c r="AU894" s="44"/>
      <c r="AV894" s="44"/>
      <c r="AW894" s="44"/>
      <c r="AX894" s="44"/>
      <c r="AY894" s="44"/>
      <c r="AZ894" s="44"/>
      <c r="BA894" s="44"/>
      <c r="BB894" s="41"/>
    </row>
    <row r="895" spans="1:60" ht="33.75" customHeight="1" x14ac:dyDescent="0.25">
      <c r="A895" s="157" t="s">
        <v>54</v>
      </c>
      <c r="B895" s="16" t="s">
        <v>41</v>
      </c>
      <c r="C895" s="16" t="s">
        <v>42</v>
      </c>
      <c r="D895" s="16" t="s">
        <v>122</v>
      </c>
      <c r="E895" s="16" t="s">
        <v>123</v>
      </c>
      <c r="F895" s="294" t="s">
        <v>1232</v>
      </c>
      <c r="G895" s="54" t="s">
        <v>495</v>
      </c>
      <c r="H895" s="17" t="s">
        <v>485</v>
      </c>
      <c r="I895" s="146" t="s">
        <v>1123</v>
      </c>
      <c r="J895" s="18" t="s">
        <v>551</v>
      </c>
      <c r="K895" s="67"/>
      <c r="L895" s="67"/>
      <c r="M895" s="18"/>
      <c r="N895" s="59">
        <f>+L896</f>
        <v>83283806.849999994</v>
      </c>
      <c r="O895" s="43">
        <f>+SUM(P895:BA895)</f>
        <v>83283806.849999994</v>
      </c>
      <c r="P895" s="44">
        <v>0</v>
      </c>
      <c r="Q895" s="44">
        <v>0</v>
      </c>
      <c r="R895" s="44"/>
      <c r="S895" s="44">
        <v>0</v>
      </c>
      <c r="T895" s="44">
        <v>0</v>
      </c>
      <c r="U895" s="44">
        <v>0</v>
      </c>
      <c r="V895" s="44">
        <v>0</v>
      </c>
      <c r="W895" s="44">
        <v>0</v>
      </c>
      <c r="X895" s="44">
        <v>0</v>
      </c>
      <c r="Y895" s="44">
        <v>0</v>
      </c>
      <c r="Z895" s="44">
        <v>0</v>
      </c>
      <c r="AA895" s="44">
        <v>0</v>
      </c>
      <c r="AB895" s="44">
        <v>0</v>
      </c>
      <c r="AC895" s="44">
        <v>0</v>
      </c>
      <c r="AD895" s="44">
        <v>0</v>
      </c>
      <c r="AE895" s="44"/>
      <c r="AF895" s="44">
        <v>0</v>
      </c>
      <c r="AG895" s="44">
        <v>0</v>
      </c>
      <c r="AH895" s="44">
        <v>0</v>
      </c>
      <c r="AI895" s="44">
        <v>0</v>
      </c>
      <c r="AJ895" s="44">
        <v>0</v>
      </c>
      <c r="AK895" s="44">
        <v>0</v>
      </c>
      <c r="AL895" s="44">
        <v>0</v>
      </c>
      <c r="AM895" s="44">
        <v>0</v>
      </c>
      <c r="AN895" s="44">
        <v>0</v>
      </c>
      <c r="AO895" s="44">
        <v>0</v>
      </c>
      <c r="AP895" s="44">
        <v>0</v>
      </c>
      <c r="AQ895" s="44">
        <v>0</v>
      </c>
      <c r="AR895" s="44">
        <v>0</v>
      </c>
      <c r="AS895" s="44">
        <v>83283806.849999994</v>
      </c>
      <c r="AT895" s="44">
        <v>0</v>
      </c>
      <c r="AU895" s="44">
        <v>0</v>
      </c>
      <c r="AV895" s="44"/>
      <c r="AW895" s="44"/>
      <c r="AX895" s="44">
        <v>0</v>
      </c>
      <c r="AY895" s="44">
        <v>0</v>
      </c>
      <c r="AZ895" s="44">
        <v>0</v>
      </c>
      <c r="BA895" s="44"/>
      <c r="BB895" s="41"/>
      <c r="BH895" s="129">
        <f>+N895-O895</f>
        <v>0</v>
      </c>
    </row>
    <row r="896" spans="1:60" ht="64.5" customHeight="1" x14ac:dyDescent="0.25">
      <c r="A896" s="157"/>
      <c r="B896" s="16"/>
      <c r="C896" s="16"/>
      <c r="D896" s="16"/>
      <c r="E896" s="16"/>
      <c r="F896" s="155"/>
      <c r="G896" s="54"/>
      <c r="H896" s="17"/>
      <c r="I896" s="146"/>
      <c r="J896" s="18"/>
      <c r="K896" s="233" t="s">
        <v>938</v>
      </c>
      <c r="L896" s="68">
        <v>83283806.849999994</v>
      </c>
      <c r="M896" s="59"/>
      <c r="N896" s="18"/>
      <c r="O896" s="43">
        <f>+SUM(P896:BA896)</f>
        <v>0</v>
      </c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  <c r="AA896" s="44"/>
      <c r="AB896" s="44"/>
      <c r="AC896" s="44"/>
      <c r="AD896" s="44"/>
      <c r="AE896" s="44"/>
      <c r="AF896" s="44"/>
      <c r="AG896" s="44"/>
      <c r="AH896" s="44"/>
      <c r="AI896" s="44"/>
      <c r="AJ896" s="44"/>
      <c r="AK896" s="44"/>
      <c r="AL896" s="44"/>
      <c r="AM896" s="44"/>
      <c r="AN896" s="44"/>
      <c r="AO896" s="44"/>
      <c r="AP896" s="44"/>
      <c r="AQ896" s="44"/>
      <c r="AR896" s="44"/>
      <c r="AS896" s="44"/>
      <c r="AT896" s="44"/>
      <c r="AU896" s="44"/>
      <c r="AV896" s="44"/>
      <c r="AW896" s="44"/>
      <c r="AX896" s="44"/>
      <c r="AY896" s="44"/>
      <c r="AZ896" s="44"/>
      <c r="BA896" s="44"/>
      <c r="BB896" s="41"/>
    </row>
    <row r="897" spans="1:60" ht="22.5" customHeight="1" x14ac:dyDescent="0.25">
      <c r="A897" s="157" t="s">
        <v>54</v>
      </c>
      <c r="B897" s="16" t="s">
        <v>41</v>
      </c>
      <c r="C897" s="16" t="s">
        <v>42</v>
      </c>
      <c r="D897" s="16" t="s">
        <v>122</v>
      </c>
      <c r="E897" s="16" t="s">
        <v>123</v>
      </c>
      <c r="F897" s="294" t="s">
        <v>1362</v>
      </c>
      <c r="G897" s="54" t="s">
        <v>496</v>
      </c>
      <c r="H897" s="17" t="s">
        <v>486</v>
      </c>
      <c r="I897" s="146" t="s">
        <v>716</v>
      </c>
      <c r="J897" s="18" t="s">
        <v>551</v>
      </c>
      <c r="K897" s="67"/>
      <c r="L897" s="67"/>
      <c r="M897" s="18"/>
      <c r="N897" s="59">
        <v>100000000</v>
      </c>
      <c r="O897" s="43">
        <f t="shared" si="153"/>
        <v>100000000</v>
      </c>
      <c r="P897" s="44">
        <v>0</v>
      </c>
      <c r="Q897" s="44">
        <v>0</v>
      </c>
      <c r="R897" s="44"/>
      <c r="S897" s="44">
        <v>0</v>
      </c>
      <c r="T897" s="44">
        <v>0</v>
      </c>
      <c r="U897" s="44">
        <v>0</v>
      </c>
      <c r="V897" s="44">
        <v>0</v>
      </c>
      <c r="W897" s="44">
        <v>0</v>
      </c>
      <c r="X897" s="44">
        <v>0</v>
      </c>
      <c r="Y897" s="44">
        <v>0</v>
      </c>
      <c r="Z897" s="44">
        <v>0</v>
      </c>
      <c r="AA897" s="44">
        <v>0</v>
      </c>
      <c r="AB897" s="44">
        <v>0</v>
      </c>
      <c r="AC897" s="44">
        <v>0</v>
      </c>
      <c r="AD897" s="44">
        <v>0</v>
      </c>
      <c r="AE897" s="44"/>
      <c r="AF897" s="44">
        <v>0</v>
      </c>
      <c r="AG897" s="44">
        <v>0</v>
      </c>
      <c r="AH897" s="44">
        <v>0</v>
      </c>
      <c r="AI897" s="44">
        <v>0</v>
      </c>
      <c r="AJ897" s="44">
        <v>0</v>
      </c>
      <c r="AK897" s="44">
        <v>0</v>
      </c>
      <c r="AL897" s="44">
        <v>0</v>
      </c>
      <c r="AM897" s="44">
        <v>0</v>
      </c>
      <c r="AN897" s="44">
        <v>0</v>
      </c>
      <c r="AO897" s="44">
        <v>0</v>
      </c>
      <c r="AP897" s="44">
        <v>0</v>
      </c>
      <c r="AQ897" s="44">
        <v>0</v>
      </c>
      <c r="AR897" s="44">
        <v>0</v>
      </c>
      <c r="AS897" s="44">
        <v>100000000</v>
      </c>
      <c r="AT897" s="44">
        <v>0</v>
      </c>
      <c r="AU897" s="44">
        <v>0</v>
      </c>
      <c r="AV897" s="44"/>
      <c r="AW897" s="44"/>
      <c r="AX897" s="44">
        <v>0</v>
      </c>
      <c r="AY897" s="44">
        <v>0</v>
      </c>
      <c r="AZ897" s="44">
        <v>0</v>
      </c>
      <c r="BA897" s="44"/>
      <c r="BB897" s="41"/>
      <c r="BH897" s="129">
        <f>+N897-O897</f>
        <v>0</v>
      </c>
    </row>
    <row r="898" spans="1:60" ht="39" customHeight="1" x14ac:dyDescent="0.25">
      <c r="A898" s="157"/>
      <c r="B898" s="16"/>
      <c r="C898" s="16"/>
      <c r="D898" s="16"/>
      <c r="E898" s="16"/>
      <c r="F898" s="155"/>
      <c r="G898" s="54"/>
      <c r="H898" s="17"/>
      <c r="I898" s="146"/>
      <c r="J898" s="18"/>
      <c r="K898" s="101" t="s">
        <v>1050</v>
      </c>
      <c r="L898" s="71">
        <v>95999694.450000003</v>
      </c>
      <c r="M898" s="18"/>
      <c r="N898" s="18"/>
      <c r="O898" s="43">
        <f t="shared" si="153"/>
        <v>0</v>
      </c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  <c r="AI898" s="44"/>
      <c r="AJ898" s="44"/>
      <c r="AK898" s="44"/>
      <c r="AL898" s="44"/>
      <c r="AM898" s="44"/>
      <c r="AN898" s="44"/>
      <c r="AO898" s="44"/>
      <c r="AP898" s="44"/>
      <c r="AQ898" s="44"/>
      <c r="AR898" s="44"/>
      <c r="AS898" s="44"/>
      <c r="AT898" s="44"/>
      <c r="AU898" s="44"/>
      <c r="AV898" s="44"/>
      <c r="AW898" s="44"/>
      <c r="AX898" s="44"/>
      <c r="AY898" s="44"/>
      <c r="AZ898" s="44"/>
      <c r="BA898" s="44"/>
      <c r="BB898" s="41"/>
    </row>
    <row r="899" spans="1:60" ht="77.25" customHeight="1" x14ac:dyDescent="0.25">
      <c r="A899" s="157"/>
      <c r="B899" s="16"/>
      <c r="C899" s="16"/>
      <c r="D899" s="16"/>
      <c r="E899" s="16"/>
      <c r="F899" s="155"/>
      <c r="G899" s="54"/>
      <c r="H899" s="17"/>
      <c r="I899" s="146"/>
      <c r="J899" s="18"/>
      <c r="K899" s="104" t="s">
        <v>1051</v>
      </c>
      <c r="L899" s="104">
        <v>4000305.55</v>
      </c>
      <c r="M899" s="126"/>
      <c r="N899" s="18"/>
      <c r="O899" s="43">
        <f t="shared" si="153"/>
        <v>0</v>
      </c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  <c r="AD899" s="44"/>
      <c r="AE899" s="44"/>
      <c r="AF899" s="44"/>
      <c r="AG899" s="44"/>
      <c r="AH899" s="44"/>
      <c r="AI899" s="44"/>
      <c r="AJ899" s="44"/>
      <c r="AK899" s="44"/>
      <c r="AL899" s="44"/>
      <c r="AM899" s="44"/>
      <c r="AN899" s="44"/>
      <c r="AO899" s="44"/>
      <c r="AP899" s="44"/>
      <c r="AQ899" s="44"/>
      <c r="AR899" s="44"/>
      <c r="AS899" s="44"/>
      <c r="AT899" s="44"/>
      <c r="AU899" s="44"/>
      <c r="AV899" s="44"/>
      <c r="AW899" s="44"/>
      <c r="AX899" s="44"/>
      <c r="AY899" s="44"/>
      <c r="AZ899" s="44"/>
      <c r="BA899" s="44"/>
      <c r="BB899" s="41"/>
    </row>
    <row r="900" spans="1:60" ht="33.75" customHeight="1" x14ac:dyDescent="0.25">
      <c r="A900" s="157" t="s">
        <v>54</v>
      </c>
      <c r="B900" s="16" t="s">
        <v>41</v>
      </c>
      <c r="C900" s="16" t="s">
        <v>42</v>
      </c>
      <c r="D900" s="16" t="s">
        <v>122</v>
      </c>
      <c r="E900" s="16" t="s">
        <v>123</v>
      </c>
      <c r="F900" s="294" t="s">
        <v>1233</v>
      </c>
      <c r="G900" s="54" t="s">
        <v>497</v>
      </c>
      <c r="H900" s="17" t="s">
        <v>487</v>
      </c>
      <c r="I900" s="146" t="s">
        <v>717</v>
      </c>
      <c r="J900" s="18" t="s">
        <v>551</v>
      </c>
      <c r="K900" s="67"/>
      <c r="L900" s="67"/>
      <c r="M900" s="18"/>
      <c r="N900" s="59">
        <v>100000000</v>
      </c>
      <c r="O900" s="43">
        <f t="shared" si="153"/>
        <v>100000000</v>
      </c>
      <c r="P900" s="44">
        <v>0</v>
      </c>
      <c r="Q900" s="44">
        <v>0</v>
      </c>
      <c r="R900" s="44"/>
      <c r="S900" s="44">
        <v>0</v>
      </c>
      <c r="T900" s="44">
        <v>0</v>
      </c>
      <c r="U900" s="44">
        <v>0</v>
      </c>
      <c r="V900" s="44">
        <v>0</v>
      </c>
      <c r="W900" s="44">
        <v>0</v>
      </c>
      <c r="X900" s="44">
        <v>0</v>
      </c>
      <c r="Y900" s="44">
        <v>0</v>
      </c>
      <c r="Z900" s="44">
        <v>0</v>
      </c>
      <c r="AA900" s="44">
        <v>0</v>
      </c>
      <c r="AB900" s="44">
        <v>0</v>
      </c>
      <c r="AC900" s="44">
        <v>0</v>
      </c>
      <c r="AD900" s="44">
        <v>0</v>
      </c>
      <c r="AE900" s="44"/>
      <c r="AF900" s="44">
        <v>0</v>
      </c>
      <c r="AG900" s="44">
        <v>0</v>
      </c>
      <c r="AH900" s="44">
        <v>0</v>
      </c>
      <c r="AI900" s="44">
        <v>0</v>
      </c>
      <c r="AJ900" s="44">
        <v>0</v>
      </c>
      <c r="AK900" s="44">
        <v>0</v>
      </c>
      <c r="AL900" s="44">
        <v>0</v>
      </c>
      <c r="AM900" s="44">
        <v>0</v>
      </c>
      <c r="AN900" s="44">
        <v>0</v>
      </c>
      <c r="AO900" s="44">
        <v>0</v>
      </c>
      <c r="AP900" s="44">
        <v>0</v>
      </c>
      <c r="AQ900" s="44">
        <v>0</v>
      </c>
      <c r="AR900" s="44">
        <v>0</v>
      </c>
      <c r="AS900" s="44">
        <v>100000000</v>
      </c>
      <c r="AT900" s="44">
        <v>0</v>
      </c>
      <c r="AU900" s="44">
        <v>0</v>
      </c>
      <c r="AV900" s="44"/>
      <c r="AW900" s="44"/>
      <c r="AX900" s="44">
        <v>0</v>
      </c>
      <c r="AY900" s="44">
        <v>0</v>
      </c>
      <c r="AZ900" s="44">
        <v>0</v>
      </c>
      <c r="BA900" s="44"/>
      <c r="BB900" s="41"/>
      <c r="BH900" s="129">
        <f>+N900-O900</f>
        <v>0</v>
      </c>
    </row>
    <row r="901" spans="1:60" ht="64.5" customHeight="1" x14ac:dyDescent="0.25">
      <c r="A901" s="157"/>
      <c r="B901" s="16"/>
      <c r="C901" s="16"/>
      <c r="D901" s="16"/>
      <c r="E901" s="16"/>
      <c r="F901" s="155"/>
      <c r="G901" s="54"/>
      <c r="H901" s="17"/>
      <c r="I901" s="146"/>
      <c r="J901" s="18"/>
      <c r="K901" s="233" t="s">
        <v>938</v>
      </c>
      <c r="L901" s="68">
        <v>100000000</v>
      </c>
      <c r="M901" s="18"/>
      <c r="N901" s="18"/>
      <c r="O901" s="43">
        <f t="shared" si="153"/>
        <v>0</v>
      </c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  <c r="AI901" s="44"/>
      <c r="AJ901" s="44"/>
      <c r="AK901" s="44"/>
      <c r="AL901" s="44"/>
      <c r="AM901" s="44"/>
      <c r="AN901" s="44"/>
      <c r="AO901" s="44"/>
      <c r="AP901" s="44"/>
      <c r="AQ901" s="44"/>
      <c r="AR901" s="44"/>
      <c r="AS901" s="44"/>
      <c r="AT901" s="44"/>
      <c r="AU901" s="44"/>
      <c r="AV901" s="44"/>
      <c r="AW901" s="44"/>
      <c r="AX901" s="44"/>
      <c r="AY901" s="44"/>
      <c r="AZ901" s="44"/>
      <c r="BA901" s="44"/>
      <c r="BB901" s="41"/>
    </row>
    <row r="902" spans="1:60" ht="22.5" customHeight="1" x14ac:dyDescent="0.25">
      <c r="A902" s="157" t="s">
        <v>54</v>
      </c>
      <c r="B902" s="16" t="s">
        <v>41</v>
      </c>
      <c r="C902" s="16" t="s">
        <v>42</v>
      </c>
      <c r="D902" s="16" t="s">
        <v>122</v>
      </c>
      <c r="E902" s="16" t="s">
        <v>123</v>
      </c>
      <c r="F902" s="294" t="s">
        <v>1234</v>
      </c>
      <c r="G902" s="54" t="s">
        <v>498</v>
      </c>
      <c r="H902" s="17" t="s">
        <v>488</v>
      </c>
      <c r="I902" s="146" t="s">
        <v>718</v>
      </c>
      <c r="J902" s="18" t="s">
        <v>551</v>
      </c>
      <c r="K902" s="67"/>
      <c r="L902" s="67"/>
      <c r="M902" s="18"/>
      <c r="N902" s="59">
        <v>100000000</v>
      </c>
      <c r="O902" s="43">
        <f t="shared" si="153"/>
        <v>100000000</v>
      </c>
      <c r="P902" s="44">
        <v>0</v>
      </c>
      <c r="Q902" s="44">
        <v>0</v>
      </c>
      <c r="R902" s="44"/>
      <c r="S902" s="44">
        <v>0</v>
      </c>
      <c r="T902" s="44">
        <v>0</v>
      </c>
      <c r="U902" s="44">
        <v>0</v>
      </c>
      <c r="V902" s="44">
        <v>0</v>
      </c>
      <c r="W902" s="44">
        <v>0</v>
      </c>
      <c r="X902" s="44">
        <v>0</v>
      </c>
      <c r="Y902" s="44">
        <v>0</v>
      </c>
      <c r="Z902" s="44">
        <v>0</v>
      </c>
      <c r="AA902" s="44">
        <v>0</v>
      </c>
      <c r="AB902" s="44">
        <v>0</v>
      </c>
      <c r="AC902" s="44">
        <v>0</v>
      </c>
      <c r="AD902" s="44">
        <v>0</v>
      </c>
      <c r="AE902" s="44"/>
      <c r="AF902" s="44">
        <v>0</v>
      </c>
      <c r="AG902" s="44">
        <v>0</v>
      </c>
      <c r="AH902" s="44">
        <v>0</v>
      </c>
      <c r="AI902" s="44">
        <v>0</v>
      </c>
      <c r="AJ902" s="44">
        <v>0</v>
      </c>
      <c r="AK902" s="44">
        <v>0</v>
      </c>
      <c r="AL902" s="44">
        <v>0</v>
      </c>
      <c r="AM902" s="44">
        <v>0</v>
      </c>
      <c r="AN902" s="44">
        <v>0</v>
      </c>
      <c r="AO902" s="44">
        <v>0</v>
      </c>
      <c r="AP902" s="44">
        <v>0</v>
      </c>
      <c r="AQ902" s="44">
        <v>0</v>
      </c>
      <c r="AR902" s="44">
        <v>0</v>
      </c>
      <c r="AS902" s="44">
        <v>100000000</v>
      </c>
      <c r="AT902" s="44">
        <v>0</v>
      </c>
      <c r="AU902" s="44">
        <v>0</v>
      </c>
      <c r="AV902" s="44"/>
      <c r="AW902" s="44"/>
      <c r="AX902" s="44">
        <v>0</v>
      </c>
      <c r="AY902" s="44">
        <v>0</v>
      </c>
      <c r="AZ902" s="44">
        <v>0</v>
      </c>
      <c r="BA902" s="44"/>
      <c r="BB902" s="41"/>
      <c r="BH902" s="129">
        <f>+N902-O902</f>
        <v>0</v>
      </c>
    </row>
    <row r="903" spans="1:60" ht="64.5" customHeight="1" x14ac:dyDescent="0.25">
      <c r="A903" s="157"/>
      <c r="B903" s="16"/>
      <c r="C903" s="16"/>
      <c r="D903" s="16"/>
      <c r="E903" s="16"/>
      <c r="F903" s="155"/>
      <c r="G903" s="54"/>
      <c r="H903" s="17"/>
      <c r="I903" s="146"/>
      <c r="J903" s="18"/>
      <c r="K903" s="233" t="s">
        <v>938</v>
      </c>
      <c r="L903" s="68">
        <v>100000000</v>
      </c>
      <c r="M903" s="18"/>
      <c r="N903" s="18"/>
      <c r="O903" s="43">
        <f t="shared" si="153"/>
        <v>0</v>
      </c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  <c r="AA903" s="44"/>
      <c r="AB903" s="44"/>
      <c r="AC903" s="44"/>
      <c r="AD903" s="44"/>
      <c r="AE903" s="44"/>
      <c r="AF903" s="44"/>
      <c r="AG903" s="44"/>
      <c r="AH903" s="44"/>
      <c r="AI903" s="44"/>
      <c r="AJ903" s="44"/>
      <c r="AK903" s="44"/>
      <c r="AL903" s="44"/>
      <c r="AM903" s="44"/>
      <c r="AN903" s="44"/>
      <c r="AO903" s="44"/>
      <c r="AP903" s="44"/>
      <c r="AQ903" s="44"/>
      <c r="AR903" s="44"/>
      <c r="AS903" s="44"/>
      <c r="AT903" s="44"/>
      <c r="AU903" s="44"/>
      <c r="AV903" s="44"/>
      <c r="AW903" s="44"/>
      <c r="AX903" s="44"/>
      <c r="AY903" s="44"/>
      <c r="AZ903" s="44"/>
      <c r="BA903" s="44"/>
      <c r="BB903" s="41"/>
    </row>
    <row r="904" spans="1:60" ht="33.75" customHeight="1" x14ac:dyDescent="0.25">
      <c r="A904" s="157" t="s">
        <v>54</v>
      </c>
      <c r="B904" s="16" t="s">
        <v>41</v>
      </c>
      <c r="C904" s="16" t="s">
        <v>42</v>
      </c>
      <c r="D904" s="16" t="s">
        <v>122</v>
      </c>
      <c r="E904" s="16" t="s">
        <v>123</v>
      </c>
      <c r="F904" s="294" t="s">
        <v>1235</v>
      </c>
      <c r="G904" s="54" t="s">
        <v>499</v>
      </c>
      <c r="H904" s="17" t="s">
        <v>489</v>
      </c>
      <c r="I904" s="146" t="s">
        <v>719</v>
      </c>
      <c r="J904" s="18" t="s">
        <v>551</v>
      </c>
      <c r="K904" s="67"/>
      <c r="L904" s="67"/>
      <c r="M904" s="18"/>
      <c r="N904" s="59">
        <v>100000000</v>
      </c>
      <c r="O904" s="43">
        <f t="shared" si="153"/>
        <v>100000000</v>
      </c>
      <c r="P904" s="44">
        <v>0</v>
      </c>
      <c r="Q904" s="44">
        <v>0</v>
      </c>
      <c r="R904" s="44"/>
      <c r="S904" s="44">
        <v>0</v>
      </c>
      <c r="T904" s="44">
        <v>0</v>
      </c>
      <c r="U904" s="44">
        <v>0</v>
      </c>
      <c r="V904" s="44">
        <v>0</v>
      </c>
      <c r="W904" s="44">
        <v>0</v>
      </c>
      <c r="X904" s="44">
        <v>0</v>
      </c>
      <c r="Y904" s="44">
        <v>0</v>
      </c>
      <c r="Z904" s="44">
        <v>0</v>
      </c>
      <c r="AA904" s="44">
        <v>0</v>
      </c>
      <c r="AB904" s="44">
        <v>0</v>
      </c>
      <c r="AC904" s="44">
        <v>0</v>
      </c>
      <c r="AD904" s="44">
        <v>0</v>
      </c>
      <c r="AE904" s="44"/>
      <c r="AF904" s="44">
        <v>0</v>
      </c>
      <c r="AG904" s="44">
        <v>0</v>
      </c>
      <c r="AH904" s="44">
        <v>0</v>
      </c>
      <c r="AI904" s="44">
        <v>0</v>
      </c>
      <c r="AJ904" s="44">
        <v>0</v>
      </c>
      <c r="AK904" s="44">
        <v>0</v>
      </c>
      <c r="AL904" s="44">
        <v>0</v>
      </c>
      <c r="AM904" s="44">
        <v>0</v>
      </c>
      <c r="AN904" s="44">
        <v>0</v>
      </c>
      <c r="AO904" s="44">
        <v>0</v>
      </c>
      <c r="AP904" s="44">
        <v>0</v>
      </c>
      <c r="AQ904" s="44">
        <v>0</v>
      </c>
      <c r="AR904" s="44">
        <v>0</v>
      </c>
      <c r="AS904" s="44">
        <v>100000000</v>
      </c>
      <c r="AT904" s="44">
        <v>0</v>
      </c>
      <c r="AU904" s="44">
        <v>0</v>
      </c>
      <c r="AV904" s="44"/>
      <c r="AW904" s="44"/>
      <c r="AX904" s="44">
        <v>0</v>
      </c>
      <c r="AY904" s="44">
        <v>0</v>
      </c>
      <c r="AZ904" s="44">
        <v>0</v>
      </c>
      <c r="BA904" s="44"/>
      <c r="BB904" s="41"/>
      <c r="BH904" s="129">
        <f>+N904-O904</f>
        <v>0</v>
      </c>
    </row>
    <row r="905" spans="1:60" ht="64.5" customHeight="1" x14ac:dyDescent="0.25">
      <c r="A905" s="157"/>
      <c r="B905" s="16"/>
      <c r="C905" s="16"/>
      <c r="D905" s="16"/>
      <c r="E905" s="16"/>
      <c r="F905" s="155"/>
      <c r="G905" s="54"/>
      <c r="H905" s="17"/>
      <c r="I905" s="146"/>
      <c r="J905" s="18"/>
      <c r="K905" s="233" t="s">
        <v>938</v>
      </c>
      <c r="L905" s="68">
        <v>100000000</v>
      </c>
      <c r="M905" s="18"/>
      <c r="N905" s="18"/>
      <c r="O905" s="43">
        <f t="shared" si="153"/>
        <v>0</v>
      </c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  <c r="AA905" s="44"/>
      <c r="AB905" s="44"/>
      <c r="AC905" s="44"/>
      <c r="AD905" s="44"/>
      <c r="AE905" s="44"/>
      <c r="AF905" s="44"/>
      <c r="AG905" s="44"/>
      <c r="AH905" s="44"/>
      <c r="AI905" s="44"/>
      <c r="AJ905" s="44"/>
      <c r="AK905" s="44"/>
      <c r="AL905" s="44"/>
      <c r="AM905" s="44"/>
      <c r="AN905" s="44"/>
      <c r="AO905" s="44"/>
      <c r="AP905" s="44"/>
      <c r="AQ905" s="44"/>
      <c r="AR905" s="44"/>
      <c r="AS905" s="44"/>
      <c r="AT905" s="44"/>
      <c r="AU905" s="44"/>
      <c r="AV905" s="44"/>
      <c r="AW905" s="44"/>
      <c r="AX905" s="44"/>
      <c r="AY905" s="44"/>
      <c r="AZ905" s="44"/>
      <c r="BA905" s="44"/>
      <c r="BB905" s="41"/>
    </row>
    <row r="906" spans="1:60" ht="22.5" customHeight="1" x14ac:dyDescent="0.25">
      <c r="A906" s="157" t="s">
        <v>54</v>
      </c>
      <c r="B906" s="16" t="s">
        <v>41</v>
      </c>
      <c r="C906" s="16" t="s">
        <v>42</v>
      </c>
      <c r="D906" s="16" t="s">
        <v>122</v>
      </c>
      <c r="E906" s="16" t="s">
        <v>123</v>
      </c>
      <c r="F906" s="294" t="s">
        <v>1236</v>
      </c>
      <c r="G906" s="54" t="s">
        <v>500</v>
      </c>
      <c r="H906" s="17" t="s">
        <v>490</v>
      </c>
      <c r="I906" s="146" t="s">
        <v>720</v>
      </c>
      <c r="J906" s="18" t="s">
        <v>551</v>
      </c>
      <c r="K906" s="67"/>
      <c r="L906" s="67"/>
      <c r="M906" s="18"/>
      <c r="N906" s="59">
        <v>100000000</v>
      </c>
      <c r="O906" s="43">
        <f t="shared" si="153"/>
        <v>100000000</v>
      </c>
      <c r="P906" s="44">
        <v>0</v>
      </c>
      <c r="Q906" s="44">
        <v>0</v>
      </c>
      <c r="R906" s="44"/>
      <c r="S906" s="44">
        <v>0</v>
      </c>
      <c r="T906" s="44">
        <v>0</v>
      </c>
      <c r="U906" s="44">
        <v>0</v>
      </c>
      <c r="V906" s="44">
        <v>0</v>
      </c>
      <c r="W906" s="44">
        <v>0</v>
      </c>
      <c r="X906" s="44">
        <v>0</v>
      </c>
      <c r="Y906" s="44">
        <v>0</v>
      </c>
      <c r="Z906" s="44">
        <v>0</v>
      </c>
      <c r="AA906" s="44">
        <v>0</v>
      </c>
      <c r="AB906" s="44">
        <v>0</v>
      </c>
      <c r="AC906" s="44">
        <v>0</v>
      </c>
      <c r="AD906" s="44">
        <v>0</v>
      </c>
      <c r="AE906" s="44"/>
      <c r="AF906" s="44">
        <v>0</v>
      </c>
      <c r="AG906" s="44">
        <v>0</v>
      </c>
      <c r="AH906" s="44">
        <v>0</v>
      </c>
      <c r="AI906" s="44">
        <v>0</v>
      </c>
      <c r="AJ906" s="44">
        <v>0</v>
      </c>
      <c r="AK906" s="44">
        <v>0</v>
      </c>
      <c r="AL906" s="44">
        <v>0</v>
      </c>
      <c r="AM906" s="44">
        <v>0</v>
      </c>
      <c r="AN906" s="44">
        <v>0</v>
      </c>
      <c r="AO906" s="44">
        <v>0</v>
      </c>
      <c r="AP906" s="44">
        <v>0</v>
      </c>
      <c r="AQ906" s="44">
        <v>0</v>
      </c>
      <c r="AR906" s="44">
        <v>0</v>
      </c>
      <c r="AS906" s="44">
        <v>100000000</v>
      </c>
      <c r="AT906" s="44">
        <v>0</v>
      </c>
      <c r="AU906" s="44">
        <v>0</v>
      </c>
      <c r="AV906" s="44"/>
      <c r="AW906" s="44"/>
      <c r="AX906" s="44">
        <v>0</v>
      </c>
      <c r="AY906" s="44">
        <v>0</v>
      </c>
      <c r="AZ906" s="44">
        <v>0</v>
      </c>
      <c r="BA906" s="44"/>
      <c r="BB906" s="41"/>
      <c r="BH906" s="129">
        <f>+N906-O906</f>
        <v>0</v>
      </c>
    </row>
    <row r="907" spans="1:60" ht="64.5" customHeight="1" x14ac:dyDescent="0.25">
      <c r="A907" s="157"/>
      <c r="B907" s="16"/>
      <c r="C907" s="16"/>
      <c r="D907" s="16"/>
      <c r="E907" s="16"/>
      <c r="F907" s="155"/>
      <c r="G907" s="54"/>
      <c r="H907" s="17"/>
      <c r="I907" s="146"/>
      <c r="J907" s="18"/>
      <c r="K907" s="233" t="s">
        <v>938</v>
      </c>
      <c r="L907" s="68">
        <v>100000000</v>
      </c>
      <c r="M907" s="18"/>
      <c r="N907" s="18"/>
      <c r="O907" s="43">
        <f t="shared" si="153"/>
        <v>0</v>
      </c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  <c r="AI907" s="44"/>
      <c r="AJ907" s="44"/>
      <c r="AK907" s="44"/>
      <c r="AL907" s="44"/>
      <c r="AM907" s="44"/>
      <c r="AN907" s="44"/>
      <c r="AO907" s="44"/>
      <c r="AP907" s="44"/>
      <c r="AQ907" s="44"/>
      <c r="AR907" s="44"/>
      <c r="AS907" s="44"/>
      <c r="AT907" s="44"/>
      <c r="AU907" s="44"/>
      <c r="AV907" s="44"/>
      <c r="AW907" s="44"/>
      <c r="AX907" s="44"/>
      <c r="AY907" s="44"/>
      <c r="AZ907" s="44"/>
      <c r="BA907" s="44"/>
      <c r="BB907" s="41"/>
    </row>
    <row r="908" spans="1:60" ht="33.75" customHeight="1" x14ac:dyDescent="0.25">
      <c r="A908" s="157" t="s">
        <v>54</v>
      </c>
      <c r="B908" s="16" t="s">
        <v>41</v>
      </c>
      <c r="C908" s="16" t="s">
        <v>42</v>
      </c>
      <c r="D908" s="16" t="s">
        <v>122</v>
      </c>
      <c r="E908" s="16" t="s">
        <v>123</v>
      </c>
      <c r="F908" s="294" t="s">
        <v>1237</v>
      </c>
      <c r="G908" s="54" t="s">
        <v>501</v>
      </c>
      <c r="H908" s="17" t="s">
        <v>491</v>
      </c>
      <c r="I908" s="146" t="s">
        <v>721</v>
      </c>
      <c r="J908" s="18" t="s">
        <v>551</v>
      </c>
      <c r="K908" s="67"/>
      <c r="L908" s="67"/>
      <c r="M908" s="18"/>
      <c r="N908" s="59">
        <v>398000000</v>
      </c>
      <c r="O908" s="43">
        <f t="shared" si="153"/>
        <v>398000000</v>
      </c>
      <c r="P908" s="44">
        <v>0</v>
      </c>
      <c r="Q908" s="44">
        <v>0</v>
      </c>
      <c r="R908" s="44"/>
      <c r="S908" s="44">
        <v>0</v>
      </c>
      <c r="T908" s="44">
        <v>0</v>
      </c>
      <c r="U908" s="44">
        <v>0</v>
      </c>
      <c r="V908" s="44">
        <v>0</v>
      </c>
      <c r="W908" s="44">
        <v>0</v>
      </c>
      <c r="X908" s="44">
        <v>0</v>
      </c>
      <c r="Y908" s="44">
        <v>0</v>
      </c>
      <c r="Z908" s="44">
        <v>0</v>
      </c>
      <c r="AA908" s="44">
        <v>0</v>
      </c>
      <c r="AB908" s="44">
        <v>0</v>
      </c>
      <c r="AC908" s="44">
        <v>0</v>
      </c>
      <c r="AD908" s="44">
        <v>0</v>
      </c>
      <c r="AE908" s="44"/>
      <c r="AF908" s="44">
        <v>0</v>
      </c>
      <c r="AG908" s="44">
        <v>0</v>
      </c>
      <c r="AH908" s="44">
        <v>0</v>
      </c>
      <c r="AI908" s="44">
        <v>0</v>
      </c>
      <c r="AJ908" s="44">
        <v>0</v>
      </c>
      <c r="AK908" s="44">
        <v>0</v>
      </c>
      <c r="AL908" s="44">
        <v>0</v>
      </c>
      <c r="AM908" s="44">
        <v>0</v>
      </c>
      <c r="AN908" s="44">
        <v>0</v>
      </c>
      <c r="AO908" s="44">
        <v>0</v>
      </c>
      <c r="AP908" s="44">
        <v>0</v>
      </c>
      <c r="AQ908" s="44">
        <v>0</v>
      </c>
      <c r="AR908" s="44">
        <v>0</v>
      </c>
      <c r="AS908" s="44">
        <v>398000000</v>
      </c>
      <c r="AT908" s="44">
        <v>0</v>
      </c>
      <c r="AU908" s="44">
        <v>0</v>
      </c>
      <c r="AV908" s="44"/>
      <c r="AW908" s="44"/>
      <c r="AX908" s="44">
        <v>0</v>
      </c>
      <c r="AY908" s="44">
        <v>0</v>
      </c>
      <c r="AZ908" s="44">
        <v>0</v>
      </c>
      <c r="BA908" s="44"/>
      <c r="BB908" s="41"/>
      <c r="BH908" s="129">
        <f>+N908-O908</f>
        <v>0</v>
      </c>
    </row>
    <row r="909" spans="1:60" ht="64.5" customHeight="1" x14ac:dyDescent="0.25">
      <c r="A909" s="157"/>
      <c r="B909" s="16"/>
      <c r="C909" s="16"/>
      <c r="D909" s="16"/>
      <c r="E909" s="16"/>
      <c r="F909" s="155"/>
      <c r="G909" s="54"/>
      <c r="H909" s="17"/>
      <c r="I909" s="146"/>
      <c r="J909" s="18"/>
      <c r="K909" s="233" t="s">
        <v>938</v>
      </c>
      <c r="L909" s="68">
        <v>398000000</v>
      </c>
      <c r="M909" s="18"/>
      <c r="N909" s="18"/>
      <c r="O909" s="43">
        <f t="shared" si="153"/>
        <v>0</v>
      </c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  <c r="AA909" s="44"/>
      <c r="AB909" s="44"/>
      <c r="AC909" s="44"/>
      <c r="AD909" s="44"/>
      <c r="AE909" s="44"/>
      <c r="AF909" s="44"/>
      <c r="AG909" s="44"/>
      <c r="AH909" s="44"/>
      <c r="AI909" s="44"/>
      <c r="AJ909" s="44"/>
      <c r="AK909" s="44"/>
      <c r="AL909" s="44"/>
      <c r="AM909" s="44"/>
      <c r="AN909" s="44"/>
      <c r="AO909" s="44"/>
      <c r="AP909" s="44"/>
      <c r="AQ909" s="44"/>
      <c r="AR909" s="44"/>
      <c r="AS909" s="44"/>
      <c r="AT909" s="44"/>
      <c r="AU909" s="44"/>
      <c r="AV909" s="44"/>
      <c r="AW909" s="44"/>
      <c r="AX909" s="44"/>
      <c r="AY909" s="44"/>
      <c r="AZ909" s="44"/>
      <c r="BA909" s="44"/>
      <c r="BB909" s="41"/>
    </row>
    <row r="910" spans="1:60" ht="33.75" customHeight="1" x14ac:dyDescent="0.25">
      <c r="A910" s="157" t="s">
        <v>54</v>
      </c>
      <c r="B910" s="16" t="s">
        <v>41</v>
      </c>
      <c r="C910" s="16" t="s">
        <v>42</v>
      </c>
      <c r="D910" s="16" t="s">
        <v>122</v>
      </c>
      <c r="E910" s="16" t="s">
        <v>123</v>
      </c>
      <c r="F910" s="294" t="s">
        <v>1238</v>
      </c>
      <c r="G910" s="17" t="s">
        <v>502</v>
      </c>
      <c r="H910" s="17" t="s">
        <v>492</v>
      </c>
      <c r="I910" s="146" t="s">
        <v>722</v>
      </c>
      <c r="J910" s="18" t="s">
        <v>551</v>
      </c>
      <c r="K910" s="67"/>
      <c r="L910" s="67"/>
      <c r="M910" s="18"/>
      <c r="N910" s="59">
        <v>920000000</v>
      </c>
      <c r="O910" s="43">
        <f t="shared" si="153"/>
        <v>920000000</v>
      </c>
      <c r="P910" s="44">
        <v>0</v>
      </c>
      <c r="Q910" s="44">
        <v>0</v>
      </c>
      <c r="R910" s="44"/>
      <c r="S910" s="44">
        <v>0</v>
      </c>
      <c r="T910" s="44">
        <v>0</v>
      </c>
      <c r="U910" s="44">
        <v>0</v>
      </c>
      <c r="V910" s="44">
        <v>0</v>
      </c>
      <c r="W910" s="44">
        <v>0</v>
      </c>
      <c r="X910" s="44">
        <v>0</v>
      </c>
      <c r="Y910" s="44">
        <v>0</v>
      </c>
      <c r="Z910" s="44">
        <v>0</v>
      </c>
      <c r="AA910" s="44">
        <v>0</v>
      </c>
      <c r="AB910" s="44">
        <v>0</v>
      </c>
      <c r="AC910" s="44">
        <v>0</v>
      </c>
      <c r="AD910" s="44">
        <v>0</v>
      </c>
      <c r="AE910" s="44"/>
      <c r="AF910" s="44">
        <v>0</v>
      </c>
      <c r="AG910" s="44">
        <v>0</v>
      </c>
      <c r="AH910" s="44">
        <v>0</v>
      </c>
      <c r="AI910" s="44">
        <v>0</v>
      </c>
      <c r="AJ910" s="44">
        <v>0</v>
      </c>
      <c r="AK910" s="44">
        <v>0</v>
      </c>
      <c r="AL910" s="44">
        <v>0</v>
      </c>
      <c r="AM910" s="44">
        <v>0</v>
      </c>
      <c r="AN910" s="44">
        <v>0</v>
      </c>
      <c r="AO910" s="44">
        <v>0</v>
      </c>
      <c r="AP910" s="44">
        <v>0</v>
      </c>
      <c r="AQ910" s="44">
        <v>0</v>
      </c>
      <c r="AR910" s="44">
        <v>0</v>
      </c>
      <c r="AS910" s="44">
        <v>920000000</v>
      </c>
      <c r="AT910" s="44">
        <v>0</v>
      </c>
      <c r="AU910" s="44">
        <v>0</v>
      </c>
      <c r="AV910" s="44"/>
      <c r="AW910" s="44"/>
      <c r="AX910" s="44">
        <v>0</v>
      </c>
      <c r="AY910" s="44">
        <v>0</v>
      </c>
      <c r="AZ910" s="44">
        <v>0</v>
      </c>
      <c r="BA910" s="44"/>
      <c r="BB910" s="41"/>
      <c r="BH910" s="129">
        <f>+N910-O910</f>
        <v>0</v>
      </c>
    </row>
    <row r="911" spans="1:60" ht="64.5" customHeight="1" x14ac:dyDescent="0.25">
      <c r="A911" s="157"/>
      <c r="B911" s="16"/>
      <c r="C911" s="16"/>
      <c r="D911" s="16"/>
      <c r="E911" s="16"/>
      <c r="F911" s="155"/>
      <c r="G911" s="17"/>
      <c r="H911" s="17"/>
      <c r="I911" s="146"/>
      <c r="J911" s="18"/>
      <c r="K911" s="233" t="s">
        <v>938</v>
      </c>
      <c r="L911" s="68">
        <v>920000000</v>
      </c>
      <c r="M911" s="18"/>
      <c r="N911" s="18"/>
      <c r="O911" s="43">
        <f t="shared" si="153"/>
        <v>0</v>
      </c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  <c r="AA911" s="44"/>
      <c r="AB911" s="44"/>
      <c r="AC911" s="44"/>
      <c r="AD911" s="44"/>
      <c r="AE911" s="44"/>
      <c r="AF911" s="44"/>
      <c r="AG911" s="44"/>
      <c r="AH911" s="44"/>
      <c r="AI911" s="44"/>
      <c r="AJ911" s="44"/>
      <c r="AK911" s="44"/>
      <c r="AL911" s="44"/>
      <c r="AM911" s="44"/>
      <c r="AN911" s="44"/>
      <c r="AO911" s="44"/>
      <c r="AP911" s="44"/>
      <c r="AQ911" s="44"/>
      <c r="AR911" s="44"/>
      <c r="AS911" s="44"/>
      <c r="AT911" s="44"/>
      <c r="AU911" s="44"/>
      <c r="AV911" s="44"/>
      <c r="AW911" s="44"/>
      <c r="AX911" s="44"/>
      <c r="AY911" s="44"/>
      <c r="AZ911" s="44"/>
      <c r="BA911" s="44"/>
      <c r="BB911" s="41"/>
    </row>
    <row r="912" spans="1:60" ht="33.75" customHeight="1" x14ac:dyDescent="0.25">
      <c r="A912" s="157" t="s">
        <v>54</v>
      </c>
      <c r="B912" s="16" t="s">
        <v>41</v>
      </c>
      <c r="C912" s="16" t="s">
        <v>42</v>
      </c>
      <c r="D912" s="16" t="s">
        <v>122</v>
      </c>
      <c r="E912" s="16" t="s">
        <v>123</v>
      </c>
      <c r="F912" s="294" t="s">
        <v>1239</v>
      </c>
      <c r="G912" s="17"/>
      <c r="H912" s="17"/>
      <c r="I912" s="146" t="s">
        <v>819</v>
      </c>
      <c r="J912" s="18" t="s">
        <v>551</v>
      </c>
      <c r="K912" s="233"/>
      <c r="L912" s="67"/>
      <c r="M912" s="18"/>
      <c r="N912" s="59">
        <v>630580390.07000005</v>
      </c>
      <c r="O912" s="43">
        <f t="shared" si="153"/>
        <v>630580390.07000005</v>
      </c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44"/>
      <c r="AC912" s="44"/>
      <c r="AD912" s="44"/>
      <c r="AE912" s="44"/>
      <c r="AF912" s="44"/>
      <c r="AG912" s="44"/>
      <c r="AH912" s="44"/>
      <c r="AI912" s="44"/>
      <c r="AJ912" s="44"/>
      <c r="AK912" s="44"/>
      <c r="AL912" s="44"/>
      <c r="AM912" s="44"/>
      <c r="AN912" s="44"/>
      <c r="AO912" s="44"/>
      <c r="AP912" s="44"/>
      <c r="AQ912" s="44"/>
      <c r="AR912" s="44"/>
      <c r="AS912" s="44">
        <v>630580390.07000005</v>
      </c>
      <c r="AT912" s="44"/>
      <c r="AU912" s="44"/>
      <c r="AV912" s="44"/>
      <c r="AW912" s="44"/>
      <c r="AX912" s="44"/>
      <c r="AY912" s="44"/>
      <c r="AZ912" s="44"/>
      <c r="BA912" s="44"/>
      <c r="BB912" s="41"/>
      <c r="BH912" s="129">
        <f>+N912-O912</f>
        <v>0</v>
      </c>
    </row>
    <row r="913" spans="1:60" ht="64.5" customHeight="1" x14ac:dyDescent="0.25">
      <c r="A913" s="157"/>
      <c r="B913" s="16"/>
      <c r="C913" s="16"/>
      <c r="D913" s="16"/>
      <c r="E913" s="16"/>
      <c r="F913" s="155"/>
      <c r="G913" s="17"/>
      <c r="H913" s="17"/>
      <c r="I913" s="146"/>
      <c r="J913" s="18"/>
      <c r="K913" s="70" t="s">
        <v>1049</v>
      </c>
      <c r="L913" s="68">
        <v>512283418.74000001</v>
      </c>
      <c r="M913" s="18"/>
      <c r="N913" s="59"/>
      <c r="O913" s="43">
        <f t="shared" si="153"/>
        <v>0</v>
      </c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  <c r="AD913" s="44">
        <v>0</v>
      </c>
      <c r="AE913" s="44"/>
      <c r="AF913" s="44"/>
      <c r="AG913" s="44"/>
      <c r="AH913" s="44"/>
      <c r="AI913" s="44"/>
      <c r="AJ913" s="44"/>
      <c r="AK913" s="44"/>
      <c r="AL913" s="44"/>
      <c r="AM913" s="44"/>
      <c r="AN913" s="44"/>
      <c r="AO913" s="44"/>
      <c r="AP913" s="44"/>
      <c r="AQ913" s="44"/>
      <c r="AR913" s="44"/>
      <c r="AS913" s="44"/>
      <c r="AT913" s="44"/>
      <c r="AU913" s="44"/>
      <c r="AV913" s="44"/>
      <c r="AW913" s="44"/>
      <c r="AX913" s="44"/>
      <c r="AY913" s="44"/>
      <c r="AZ913" s="44"/>
      <c r="BA913" s="44"/>
      <c r="BB913" s="41"/>
    </row>
    <row r="914" spans="1:60" ht="38.25" customHeight="1" x14ac:dyDescent="0.25">
      <c r="A914" s="157" t="s">
        <v>54</v>
      </c>
      <c r="B914" s="16" t="s">
        <v>41</v>
      </c>
      <c r="C914" s="16" t="s">
        <v>42</v>
      </c>
      <c r="D914" s="16" t="s">
        <v>122</v>
      </c>
      <c r="E914" s="16" t="s">
        <v>123</v>
      </c>
      <c r="F914" s="286"/>
      <c r="G914" s="17"/>
      <c r="H914" s="17"/>
      <c r="I914" s="146"/>
      <c r="J914" s="18"/>
      <c r="K914" s="101" t="s">
        <v>1050</v>
      </c>
      <c r="L914" s="68">
        <v>105580778.18000001</v>
      </c>
      <c r="M914" s="18"/>
      <c r="N914" s="59"/>
      <c r="O914" s="43">
        <f t="shared" si="153"/>
        <v>0</v>
      </c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4"/>
      <c r="AB914" s="44"/>
      <c r="AC914" s="44"/>
      <c r="AD914" s="44"/>
      <c r="AE914" s="44"/>
      <c r="AF914" s="44"/>
      <c r="AG914" s="44"/>
      <c r="AH914" s="44"/>
      <c r="AI914" s="44"/>
      <c r="AJ914" s="44"/>
      <c r="AK914" s="44"/>
      <c r="AL914" s="44"/>
      <c r="AM914" s="44"/>
      <c r="AN914" s="44"/>
      <c r="AO914" s="44"/>
      <c r="AP914" s="44"/>
      <c r="AQ914" s="44"/>
      <c r="AR914" s="44"/>
      <c r="AS914" s="44"/>
      <c r="AT914" s="44"/>
      <c r="AU914" s="44"/>
      <c r="AV914" s="44"/>
      <c r="AW914" s="44"/>
      <c r="AX914" s="44"/>
      <c r="AY914" s="44"/>
      <c r="AZ914" s="44"/>
      <c r="BA914" s="44"/>
      <c r="BB914" s="41"/>
    </row>
    <row r="915" spans="1:60" ht="64.5" customHeight="1" x14ac:dyDescent="0.25">
      <c r="A915" s="157"/>
      <c r="B915" s="16"/>
      <c r="C915" s="16"/>
      <c r="D915" s="16"/>
      <c r="E915" s="16"/>
      <c r="F915" s="155"/>
      <c r="G915" s="17"/>
      <c r="H915" s="17"/>
      <c r="I915" s="146"/>
      <c r="J915" s="18"/>
      <c r="K915" s="233" t="s">
        <v>938</v>
      </c>
      <c r="L915" s="68">
        <v>12716193.15</v>
      </c>
      <c r="M915" s="18"/>
      <c r="N915" s="18"/>
      <c r="O915" s="43">
        <f t="shared" si="153"/>
        <v>0</v>
      </c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  <c r="AL915" s="44"/>
      <c r="AM915" s="44"/>
      <c r="AN915" s="44"/>
      <c r="AO915" s="44"/>
      <c r="AP915" s="44"/>
      <c r="AQ915" s="44"/>
      <c r="AR915" s="44"/>
      <c r="AS915" s="44"/>
      <c r="AT915" s="44"/>
      <c r="AU915" s="44"/>
      <c r="AV915" s="44"/>
      <c r="AW915" s="44"/>
      <c r="AX915" s="44"/>
      <c r="AY915" s="44"/>
      <c r="AZ915" s="44"/>
      <c r="BA915" s="44"/>
      <c r="BB915" s="41"/>
    </row>
    <row r="916" spans="1:60" ht="33.75" customHeight="1" x14ac:dyDescent="0.25">
      <c r="A916" s="157" t="s">
        <v>54</v>
      </c>
      <c r="B916" s="16" t="s">
        <v>41</v>
      </c>
      <c r="C916" s="16" t="s">
        <v>42</v>
      </c>
      <c r="D916" s="16" t="s">
        <v>122</v>
      </c>
      <c r="E916" s="16" t="s">
        <v>123</v>
      </c>
      <c r="F916" s="294" t="s">
        <v>1363</v>
      </c>
      <c r="G916" s="17"/>
      <c r="H916" s="17"/>
      <c r="I916" s="146" t="s">
        <v>723</v>
      </c>
      <c r="J916" s="18" t="s">
        <v>551</v>
      </c>
      <c r="K916" s="67"/>
      <c r="L916" s="67"/>
      <c r="M916" s="18"/>
      <c r="N916" s="59">
        <v>1600000000</v>
      </c>
      <c r="O916" s="43">
        <f t="shared" si="153"/>
        <v>1600000000</v>
      </c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  <c r="AL916" s="44"/>
      <c r="AM916" s="44"/>
      <c r="AN916" s="44"/>
      <c r="AO916" s="44"/>
      <c r="AP916" s="44"/>
      <c r="AQ916" s="44"/>
      <c r="AR916" s="44"/>
      <c r="AS916" s="44">
        <v>1600000000</v>
      </c>
      <c r="AT916" s="44"/>
      <c r="AU916" s="44"/>
      <c r="AV916" s="44"/>
      <c r="AW916" s="44"/>
      <c r="AX916" s="44"/>
      <c r="AY916" s="44"/>
      <c r="AZ916" s="44"/>
      <c r="BA916" s="44"/>
      <c r="BB916" s="41"/>
      <c r="BH916" s="129">
        <f>+N916-O916</f>
        <v>0</v>
      </c>
    </row>
    <row r="917" spans="1:60" ht="64.5" customHeight="1" x14ac:dyDescent="0.25">
      <c r="A917" s="157"/>
      <c r="B917" s="16"/>
      <c r="C917" s="16"/>
      <c r="D917" s="16"/>
      <c r="E917" s="16"/>
      <c r="F917" s="155"/>
      <c r="G917" s="17"/>
      <c r="H917" s="17"/>
      <c r="I917" s="146"/>
      <c r="J917" s="18"/>
      <c r="K917" s="70" t="s">
        <v>1049</v>
      </c>
      <c r="L917" s="68">
        <v>1600000000</v>
      </c>
      <c r="M917" s="18"/>
      <c r="N917" s="18"/>
      <c r="O917" s="43">
        <f t="shared" si="153"/>
        <v>0</v>
      </c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  <c r="AL917" s="44"/>
      <c r="AM917" s="44"/>
      <c r="AN917" s="44"/>
      <c r="AO917" s="44"/>
      <c r="AP917" s="44"/>
      <c r="AQ917" s="44"/>
      <c r="AR917" s="44"/>
      <c r="AS917" s="44"/>
      <c r="AT917" s="44"/>
      <c r="AU917" s="44"/>
      <c r="AV917" s="44"/>
      <c r="AW917" s="44"/>
      <c r="AX917" s="44"/>
      <c r="AY917" s="44"/>
      <c r="AZ917" s="44"/>
      <c r="BA917" s="44"/>
      <c r="BB917" s="41"/>
    </row>
    <row r="918" spans="1:60" ht="33.75" customHeight="1" x14ac:dyDescent="0.25">
      <c r="A918" s="157" t="s">
        <v>54</v>
      </c>
      <c r="B918" s="16" t="s">
        <v>41</v>
      </c>
      <c r="C918" s="16" t="s">
        <v>42</v>
      </c>
      <c r="D918" s="16" t="s">
        <v>122</v>
      </c>
      <c r="E918" s="16" t="s">
        <v>123</v>
      </c>
      <c r="F918" s="294" t="s">
        <v>1364</v>
      </c>
      <c r="G918" s="17"/>
      <c r="H918" s="17"/>
      <c r="I918" s="146" t="s">
        <v>818</v>
      </c>
      <c r="J918" s="18"/>
      <c r="K918" s="67"/>
      <c r="L918" s="67"/>
      <c r="M918" s="18"/>
      <c r="N918" s="59">
        <v>175000000</v>
      </c>
      <c r="O918" s="43">
        <f t="shared" si="153"/>
        <v>175000000</v>
      </c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  <c r="AL918" s="44"/>
      <c r="AM918" s="44"/>
      <c r="AN918" s="44"/>
      <c r="AO918" s="44"/>
      <c r="AP918" s="44"/>
      <c r="AQ918" s="44"/>
      <c r="AR918" s="44"/>
      <c r="AS918" s="44">
        <v>175000000</v>
      </c>
      <c r="AT918" s="44"/>
      <c r="AU918" s="44"/>
      <c r="AV918" s="44"/>
      <c r="AW918" s="44"/>
      <c r="AX918" s="44"/>
      <c r="AY918" s="44"/>
      <c r="AZ918" s="44"/>
      <c r="BA918" s="44"/>
      <c r="BB918" s="41"/>
      <c r="BH918" s="129">
        <f>+N918-O918</f>
        <v>0</v>
      </c>
    </row>
    <row r="919" spans="1:60" ht="64.5" customHeight="1" x14ac:dyDescent="0.25">
      <c r="A919" s="157"/>
      <c r="B919" s="16"/>
      <c r="C919" s="16"/>
      <c r="D919" s="16"/>
      <c r="E919" s="16"/>
      <c r="F919" s="155"/>
      <c r="G919" s="17"/>
      <c r="H919" s="17"/>
      <c r="I919" s="146"/>
      <c r="J919" s="18"/>
      <c r="K919" s="70" t="s">
        <v>1049</v>
      </c>
      <c r="L919" s="68">
        <v>175000000</v>
      </c>
      <c r="M919" s="18"/>
      <c r="N919" s="18"/>
      <c r="O919" s="43">
        <f t="shared" si="153"/>
        <v>0</v>
      </c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  <c r="AL919" s="44"/>
      <c r="AM919" s="44"/>
      <c r="AN919" s="44"/>
      <c r="AO919" s="44"/>
      <c r="AP919" s="44"/>
      <c r="AQ919" s="44"/>
      <c r="AR919" s="44"/>
      <c r="AS919" s="44"/>
      <c r="AT919" s="44"/>
      <c r="AU919" s="44"/>
      <c r="AV919" s="44"/>
      <c r="AW919" s="44"/>
      <c r="AX919" s="44"/>
      <c r="AY919" s="44"/>
      <c r="AZ919" s="44"/>
      <c r="BA919" s="44"/>
      <c r="BB919" s="41"/>
    </row>
    <row r="920" spans="1:60" ht="33.75" customHeight="1" x14ac:dyDescent="0.25">
      <c r="A920" s="157" t="s">
        <v>54</v>
      </c>
      <c r="B920" s="16" t="s">
        <v>41</v>
      </c>
      <c r="C920" s="16" t="s">
        <v>42</v>
      </c>
      <c r="D920" s="16" t="s">
        <v>122</v>
      </c>
      <c r="E920" s="16" t="s">
        <v>123</v>
      </c>
      <c r="F920" s="294" t="s">
        <v>1365</v>
      </c>
      <c r="G920" s="17"/>
      <c r="H920" s="17"/>
      <c r="I920" s="146" t="s">
        <v>788</v>
      </c>
      <c r="J920" s="18" t="s">
        <v>551</v>
      </c>
      <c r="K920" s="67"/>
      <c r="L920" s="67"/>
      <c r="M920" s="18"/>
      <c r="N920" s="59">
        <v>150000000</v>
      </c>
      <c r="O920" s="43">
        <f t="shared" si="153"/>
        <v>150000000</v>
      </c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  <c r="AI920" s="44"/>
      <c r="AJ920" s="44"/>
      <c r="AK920" s="44"/>
      <c r="AL920" s="44"/>
      <c r="AM920" s="44"/>
      <c r="AN920" s="44"/>
      <c r="AO920" s="44"/>
      <c r="AP920" s="44"/>
      <c r="AQ920" s="44"/>
      <c r="AR920" s="44"/>
      <c r="AS920" s="44">
        <v>150000000</v>
      </c>
      <c r="AT920" s="44"/>
      <c r="AU920" s="44"/>
      <c r="AV920" s="44"/>
      <c r="AW920" s="44"/>
      <c r="AX920" s="44"/>
      <c r="AY920" s="44"/>
      <c r="AZ920" s="44"/>
      <c r="BA920" s="44"/>
      <c r="BB920" s="41"/>
      <c r="BH920" s="129">
        <f>+N920-O920</f>
        <v>0</v>
      </c>
    </row>
    <row r="921" spans="1:60" ht="64.5" customHeight="1" x14ac:dyDescent="0.25">
      <c r="A921" s="157"/>
      <c r="B921" s="16"/>
      <c r="C921" s="16"/>
      <c r="D921" s="16"/>
      <c r="E921" s="16"/>
      <c r="F921" s="155"/>
      <c r="G921" s="17"/>
      <c r="H921" s="17"/>
      <c r="I921" s="146"/>
      <c r="J921" s="18"/>
      <c r="K921" s="70" t="s">
        <v>1049</v>
      </c>
      <c r="L921" s="68">
        <v>150000000</v>
      </c>
      <c r="M921" s="18"/>
      <c r="N921" s="18"/>
      <c r="O921" s="43">
        <f t="shared" si="153"/>
        <v>0</v>
      </c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  <c r="AI921" s="44"/>
      <c r="AJ921" s="44"/>
      <c r="AK921" s="44"/>
      <c r="AL921" s="44"/>
      <c r="AM921" s="44"/>
      <c r="AN921" s="44"/>
      <c r="AO921" s="44"/>
      <c r="AP921" s="44"/>
      <c r="AQ921" s="44"/>
      <c r="AR921" s="44"/>
      <c r="AS921" s="44"/>
      <c r="AT921" s="44"/>
      <c r="AU921" s="44"/>
      <c r="AV921" s="44"/>
      <c r="AW921" s="44"/>
      <c r="AX921" s="44"/>
      <c r="AY921" s="44"/>
      <c r="AZ921" s="44"/>
      <c r="BA921" s="44"/>
      <c r="BB921" s="41"/>
    </row>
    <row r="922" spans="1:60" ht="22.5" customHeight="1" x14ac:dyDescent="0.25">
      <c r="A922" s="157" t="s">
        <v>54</v>
      </c>
      <c r="B922" s="16" t="s">
        <v>41</v>
      </c>
      <c r="C922" s="16" t="s">
        <v>42</v>
      </c>
      <c r="D922" s="16" t="s">
        <v>122</v>
      </c>
      <c r="E922" s="16" t="s">
        <v>123</v>
      </c>
      <c r="F922" s="294" t="s">
        <v>1366</v>
      </c>
      <c r="G922" s="17"/>
      <c r="H922" s="17"/>
      <c r="I922" s="146" t="s">
        <v>724</v>
      </c>
      <c r="J922" s="18" t="s">
        <v>551</v>
      </c>
      <c r="K922" s="67"/>
      <c r="L922" s="67"/>
      <c r="M922" s="18"/>
      <c r="N922" s="59">
        <v>700000000</v>
      </c>
      <c r="O922" s="43">
        <f t="shared" si="153"/>
        <v>700000000</v>
      </c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  <c r="AL922" s="44"/>
      <c r="AM922" s="44"/>
      <c r="AN922" s="44"/>
      <c r="AO922" s="44"/>
      <c r="AP922" s="44"/>
      <c r="AQ922" s="44"/>
      <c r="AR922" s="44"/>
      <c r="AS922" s="44">
        <v>700000000</v>
      </c>
      <c r="AT922" s="44"/>
      <c r="AU922" s="44"/>
      <c r="AV922" s="44"/>
      <c r="AW922" s="44"/>
      <c r="AX922" s="44"/>
      <c r="AY922" s="44"/>
      <c r="AZ922" s="44"/>
      <c r="BA922" s="44"/>
      <c r="BB922" s="41"/>
      <c r="BH922" s="129">
        <f>+N922-O922</f>
        <v>0</v>
      </c>
    </row>
    <row r="923" spans="1:60" ht="64.5" customHeight="1" x14ac:dyDescent="0.25">
      <c r="A923" s="157"/>
      <c r="B923" s="16"/>
      <c r="C923" s="16"/>
      <c r="D923" s="16"/>
      <c r="E923" s="16"/>
      <c r="F923" s="155"/>
      <c r="G923" s="17"/>
      <c r="H923" s="17"/>
      <c r="I923" s="146"/>
      <c r="J923" s="18"/>
      <c r="K923" s="70" t="s">
        <v>1049</v>
      </c>
      <c r="L923" s="68">
        <v>700000000</v>
      </c>
      <c r="M923" s="18"/>
      <c r="N923" s="18"/>
      <c r="O923" s="43">
        <f t="shared" si="153"/>
        <v>0</v>
      </c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  <c r="AL923" s="44"/>
      <c r="AM923" s="44"/>
      <c r="AN923" s="44"/>
      <c r="AO923" s="44"/>
      <c r="AP923" s="44"/>
      <c r="AQ923" s="44"/>
      <c r="AR923" s="44"/>
      <c r="AS923" s="44"/>
      <c r="AT923" s="44"/>
      <c r="AU923" s="44"/>
      <c r="AV923" s="44"/>
      <c r="AW923" s="44"/>
      <c r="AX923" s="44"/>
      <c r="AY923" s="44"/>
      <c r="AZ923" s="44"/>
      <c r="BA923" s="44"/>
      <c r="BB923" s="41"/>
    </row>
    <row r="924" spans="1:60" ht="22.5" customHeight="1" x14ac:dyDescent="0.25">
      <c r="A924" s="157" t="s">
        <v>54</v>
      </c>
      <c r="B924" s="16" t="s">
        <v>41</v>
      </c>
      <c r="C924" s="16" t="s">
        <v>42</v>
      </c>
      <c r="D924" s="16" t="s">
        <v>122</v>
      </c>
      <c r="E924" s="16" t="s">
        <v>123</v>
      </c>
      <c r="F924" s="294" t="s">
        <v>1240</v>
      </c>
      <c r="G924" s="17"/>
      <c r="H924" s="17"/>
      <c r="I924" s="146" t="s">
        <v>789</v>
      </c>
      <c r="J924" s="18" t="s">
        <v>551</v>
      </c>
      <c r="K924" s="67"/>
      <c r="L924" s="67"/>
      <c r="M924" s="18"/>
      <c r="N924" s="59">
        <v>2500000000</v>
      </c>
      <c r="O924" s="43">
        <f t="shared" si="153"/>
        <v>2500000000</v>
      </c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4"/>
      <c r="AN924" s="44"/>
      <c r="AO924" s="44"/>
      <c r="AP924" s="44"/>
      <c r="AQ924" s="44"/>
      <c r="AR924" s="44"/>
      <c r="AS924" s="44">
        <v>2500000000</v>
      </c>
      <c r="AT924" s="44"/>
      <c r="AU924" s="44"/>
      <c r="AV924" s="44"/>
      <c r="AW924" s="44"/>
      <c r="AX924" s="44"/>
      <c r="AY924" s="44"/>
      <c r="AZ924" s="44"/>
      <c r="BA924" s="44"/>
      <c r="BB924" s="41"/>
      <c r="BH924" s="129">
        <f>+N924-O924</f>
        <v>0</v>
      </c>
    </row>
    <row r="925" spans="1:60" ht="64.5" customHeight="1" x14ac:dyDescent="0.25">
      <c r="A925" s="157"/>
      <c r="B925" s="16"/>
      <c r="C925" s="16"/>
      <c r="D925" s="16"/>
      <c r="E925" s="16"/>
      <c r="F925" s="155"/>
      <c r="G925" s="17"/>
      <c r="H925" s="17"/>
      <c r="I925" s="146"/>
      <c r="J925" s="18"/>
      <c r="K925" s="70" t="s">
        <v>1049</v>
      </c>
      <c r="L925" s="68">
        <v>1625894922</v>
      </c>
      <c r="M925" s="18"/>
      <c r="N925" s="18"/>
      <c r="O925" s="43">
        <f t="shared" si="153"/>
        <v>0</v>
      </c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4"/>
      <c r="AN925" s="44"/>
      <c r="AO925" s="44"/>
      <c r="AP925" s="44"/>
      <c r="AQ925" s="44"/>
      <c r="AR925" s="44"/>
      <c r="AS925" s="44"/>
      <c r="AT925" s="44"/>
      <c r="AU925" s="44"/>
      <c r="AV925" s="44"/>
      <c r="AW925" s="44"/>
      <c r="AX925" s="44"/>
      <c r="AY925" s="44"/>
      <c r="AZ925" s="44"/>
      <c r="BA925" s="44"/>
      <c r="BB925" s="41"/>
    </row>
    <row r="926" spans="1:60" ht="64.5" customHeight="1" x14ac:dyDescent="0.25">
      <c r="A926" s="157"/>
      <c r="B926" s="16"/>
      <c r="C926" s="16"/>
      <c r="D926" s="16"/>
      <c r="E926" s="16"/>
      <c r="F926" s="155"/>
      <c r="G926" s="17"/>
      <c r="H926" s="17"/>
      <c r="I926" s="146"/>
      <c r="J926" s="18"/>
      <c r="K926" s="70" t="s">
        <v>1049</v>
      </c>
      <c r="L926" s="68">
        <v>874105078</v>
      </c>
      <c r="M926" s="18"/>
      <c r="N926" s="18"/>
      <c r="O926" s="43">
        <f t="shared" si="153"/>
        <v>0</v>
      </c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4"/>
      <c r="AN926" s="44"/>
      <c r="AO926" s="44"/>
      <c r="AP926" s="44"/>
      <c r="AQ926" s="44"/>
      <c r="AR926" s="44"/>
      <c r="AS926" s="44"/>
      <c r="AT926" s="44"/>
      <c r="AU926" s="44"/>
      <c r="AV926" s="44"/>
      <c r="AW926" s="44"/>
      <c r="AX926" s="44"/>
      <c r="AY926" s="44"/>
      <c r="AZ926" s="44"/>
      <c r="BA926" s="44"/>
      <c r="BB926" s="41"/>
    </row>
    <row r="927" spans="1:60" ht="12.75" customHeight="1" x14ac:dyDescent="0.25">
      <c r="A927" s="127" t="s">
        <v>276</v>
      </c>
      <c r="B927" s="143"/>
      <c r="C927" s="143"/>
      <c r="D927" s="143"/>
      <c r="E927" s="143"/>
      <c r="F927" s="143"/>
      <c r="G927" s="177"/>
      <c r="H927" s="143"/>
      <c r="I927" s="49" t="s">
        <v>439</v>
      </c>
      <c r="J927" s="49"/>
      <c r="K927" s="66"/>
      <c r="L927" s="66"/>
      <c r="M927" s="49"/>
      <c r="N927" s="49"/>
      <c r="O927" s="122">
        <f t="shared" si="153"/>
        <v>31749718149.249996</v>
      </c>
      <c r="P927" s="123">
        <f>+P928+P1028</f>
        <v>30779429815.859997</v>
      </c>
      <c r="Q927" s="123">
        <f t="shared" ref="Q927:BB927" si="156">+Q928+Q1028</f>
        <v>0</v>
      </c>
      <c r="R927" s="123">
        <f t="shared" si="156"/>
        <v>0</v>
      </c>
      <c r="S927" s="123">
        <f t="shared" si="156"/>
        <v>0</v>
      </c>
      <c r="T927" s="123">
        <f t="shared" si="156"/>
        <v>0</v>
      </c>
      <c r="U927" s="123">
        <f t="shared" si="156"/>
        <v>0</v>
      </c>
      <c r="V927" s="123">
        <f t="shared" si="156"/>
        <v>20000000</v>
      </c>
      <c r="W927" s="123">
        <f t="shared" si="156"/>
        <v>0</v>
      </c>
      <c r="X927" s="123">
        <f t="shared" si="156"/>
        <v>612829797</v>
      </c>
      <c r="Y927" s="123">
        <f t="shared" si="156"/>
        <v>100000000</v>
      </c>
      <c r="Z927" s="123">
        <f t="shared" si="156"/>
        <v>16065000</v>
      </c>
      <c r="AA927" s="123">
        <f t="shared" si="156"/>
        <v>0</v>
      </c>
      <c r="AB927" s="123">
        <f t="shared" si="156"/>
        <v>37028265</v>
      </c>
      <c r="AC927" s="123">
        <f t="shared" si="156"/>
        <v>127740066.29000001</v>
      </c>
      <c r="AD927" s="123">
        <f t="shared" si="156"/>
        <v>0</v>
      </c>
      <c r="AE927" s="123">
        <f t="shared" si="156"/>
        <v>0</v>
      </c>
      <c r="AF927" s="123">
        <f t="shared" si="156"/>
        <v>6625203.9100000001</v>
      </c>
      <c r="AG927" s="123">
        <f t="shared" si="156"/>
        <v>50000001.189999998</v>
      </c>
      <c r="AH927" s="123">
        <f t="shared" si="156"/>
        <v>0</v>
      </c>
      <c r="AI927" s="123">
        <f t="shared" si="156"/>
        <v>0</v>
      </c>
      <c r="AJ927" s="123">
        <f t="shared" si="156"/>
        <v>0</v>
      </c>
      <c r="AK927" s="123">
        <f t="shared" si="156"/>
        <v>0</v>
      </c>
      <c r="AL927" s="123">
        <f t="shared" si="156"/>
        <v>0</v>
      </c>
      <c r="AM927" s="123">
        <f t="shared" si="156"/>
        <v>0</v>
      </c>
      <c r="AN927" s="123">
        <f t="shared" si="156"/>
        <v>0</v>
      </c>
      <c r="AO927" s="123">
        <f t="shared" si="156"/>
        <v>0</v>
      </c>
      <c r="AP927" s="123">
        <f t="shared" si="156"/>
        <v>0</v>
      </c>
      <c r="AQ927" s="123">
        <f t="shared" si="156"/>
        <v>0</v>
      </c>
      <c r="AR927" s="123">
        <f t="shared" si="156"/>
        <v>0</v>
      </c>
      <c r="AS927" s="123">
        <f t="shared" si="156"/>
        <v>0</v>
      </c>
      <c r="AT927" s="123">
        <f t="shared" si="156"/>
        <v>0</v>
      </c>
      <c r="AU927" s="123">
        <f t="shared" si="156"/>
        <v>0</v>
      </c>
      <c r="AV927" s="123">
        <f t="shared" si="156"/>
        <v>0</v>
      </c>
      <c r="AW927" s="123">
        <f t="shared" si="156"/>
        <v>0</v>
      </c>
      <c r="AX927" s="123">
        <f t="shared" si="156"/>
        <v>0</v>
      </c>
      <c r="AY927" s="123">
        <f t="shared" si="156"/>
        <v>0</v>
      </c>
      <c r="AZ927" s="123">
        <f t="shared" si="156"/>
        <v>0</v>
      </c>
      <c r="BA927" s="123">
        <f t="shared" si="156"/>
        <v>0</v>
      </c>
      <c r="BB927" s="123" t="e">
        <f t="shared" si="156"/>
        <v>#VALUE!</v>
      </c>
    </row>
    <row r="928" spans="1:60" ht="12.75" customHeight="1" x14ac:dyDescent="0.25">
      <c r="A928" s="157" t="s">
        <v>276</v>
      </c>
      <c r="B928" s="16" t="s">
        <v>34</v>
      </c>
      <c r="C928" s="16"/>
      <c r="D928" s="16"/>
      <c r="E928" s="16"/>
      <c r="F928" s="16"/>
      <c r="G928" s="173"/>
      <c r="H928" s="18"/>
      <c r="I928" s="18" t="s">
        <v>45</v>
      </c>
      <c r="J928" s="18"/>
      <c r="K928" s="67"/>
      <c r="L928" s="68"/>
      <c r="M928" s="18"/>
      <c r="N928" s="18"/>
      <c r="O928" s="43">
        <f t="shared" si="153"/>
        <v>31548218149.249996</v>
      </c>
      <c r="P928" s="43">
        <f>+P929</f>
        <v>30577929815.859997</v>
      </c>
      <c r="Q928" s="43">
        <f t="shared" ref="Q928:BB928" si="157">+Q929</f>
        <v>0</v>
      </c>
      <c r="R928" s="43">
        <f t="shared" si="157"/>
        <v>0</v>
      </c>
      <c r="S928" s="43">
        <f t="shared" si="157"/>
        <v>0</v>
      </c>
      <c r="T928" s="43">
        <f t="shared" si="157"/>
        <v>0</v>
      </c>
      <c r="U928" s="43">
        <f t="shared" si="157"/>
        <v>0</v>
      </c>
      <c r="V928" s="43">
        <f t="shared" si="157"/>
        <v>20000000</v>
      </c>
      <c r="W928" s="43">
        <f t="shared" si="157"/>
        <v>0</v>
      </c>
      <c r="X928" s="43">
        <f t="shared" si="157"/>
        <v>612829797</v>
      </c>
      <c r="Y928" s="43">
        <f t="shared" si="157"/>
        <v>100000000</v>
      </c>
      <c r="Z928" s="43">
        <f t="shared" si="157"/>
        <v>16065000</v>
      </c>
      <c r="AA928" s="43">
        <f t="shared" si="157"/>
        <v>0</v>
      </c>
      <c r="AB928" s="43">
        <f t="shared" si="157"/>
        <v>37028265</v>
      </c>
      <c r="AC928" s="43">
        <f t="shared" si="157"/>
        <v>127740066.29000001</v>
      </c>
      <c r="AD928" s="43">
        <f t="shared" si="157"/>
        <v>0</v>
      </c>
      <c r="AE928" s="43">
        <f t="shared" si="157"/>
        <v>0</v>
      </c>
      <c r="AF928" s="43">
        <f t="shared" si="157"/>
        <v>6625203.9100000001</v>
      </c>
      <c r="AG928" s="43">
        <f t="shared" si="157"/>
        <v>50000001.189999998</v>
      </c>
      <c r="AH928" s="43">
        <f t="shared" si="157"/>
        <v>0</v>
      </c>
      <c r="AI928" s="43">
        <f t="shared" si="157"/>
        <v>0</v>
      </c>
      <c r="AJ928" s="43">
        <f t="shared" si="157"/>
        <v>0</v>
      </c>
      <c r="AK928" s="43">
        <f t="shared" si="157"/>
        <v>0</v>
      </c>
      <c r="AL928" s="43">
        <f t="shared" si="157"/>
        <v>0</v>
      </c>
      <c r="AM928" s="43">
        <f t="shared" si="157"/>
        <v>0</v>
      </c>
      <c r="AN928" s="43">
        <f t="shared" si="157"/>
        <v>0</v>
      </c>
      <c r="AO928" s="43">
        <f t="shared" si="157"/>
        <v>0</v>
      </c>
      <c r="AP928" s="43">
        <f t="shared" si="157"/>
        <v>0</v>
      </c>
      <c r="AQ928" s="43">
        <f t="shared" si="157"/>
        <v>0</v>
      </c>
      <c r="AR928" s="43">
        <f t="shared" si="157"/>
        <v>0</v>
      </c>
      <c r="AS928" s="43">
        <f t="shared" si="157"/>
        <v>0</v>
      </c>
      <c r="AT928" s="43">
        <f t="shared" si="157"/>
        <v>0</v>
      </c>
      <c r="AU928" s="43">
        <f t="shared" si="157"/>
        <v>0</v>
      </c>
      <c r="AV928" s="43">
        <f t="shared" si="157"/>
        <v>0</v>
      </c>
      <c r="AW928" s="43">
        <f t="shared" si="157"/>
        <v>0</v>
      </c>
      <c r="AX928" s="43">
        <f t="shared" si="157"/>
        <v>0</v>
      </c>
      <c r="AY928" s="43">
        <f t="shared" si="157"/>
        <v>0</v>
      </c>
      <c r="AZ928" s="43">
        <f t="shared" si="157"/>
        <v>0</v>
      </c>
      <c r="BA928" s="43">
        <f t="shared" si="157"/>
        <v>0</v>
      </c>
      <c r="BB928" s="43" t="e">
        <f t="shared" si="157"/>
        <v>#VALUE!</v>
      </c>
    </row>
    <row r="929" spans="1:60" ht="78.75" customHeight="1" x14ac:dyDescent="0.25">
      <c r="A929" s="157" t="s">
        <v>276</v>
      </c>
      <c r="B929" s="16" t="s">
        <v>34</v>
      </c>
      <c r="C929" s="16" t="s">
        <v>34</v>
      </c>
      <c r="D929" s="16"/>
      <c r="E929" s="16"/>
      <c r="F929" s="16"/>
      <c r="G929" s="173"/>
      <c r="H929" s="18"/>
      <c r="I929" s="18" t="s">
        <v>1142</v>
      </c>
      <c r="J929" s="18"/>
      <c r="K929" s="67"/>
      <c r="L929" s="67"/>
      <c r="M929" s="18"/>
      <c r="N929" s="18"/>
      <c r="O929" s="43">
        <f t="shared" si="153"/>
        <v>31548218149.249996</v>
      </c>
      <c r="P929" s="43">
        <f t="shared" ref="P929:BB929" si="158">+P930+P1015+P1021</f>
        <v>30577929815.859997</v>
      </c>
      <c r="Q929" s="43">
        <f t="shared" si="158"/>
        <v>0</v>
      </c>
      <c r="R929" s="43">
        <f t="shared" si="158"/>
        <v>0</v>
      </c>
      <c r="S929" s="43">
        <f t="shared" si="158"/>
        <v>0</v>
      </c>
      <c r="T929" s="43">
        <f t="shared" si="158"/>
        <v>0</v>
      </c>
      <c r="U929" s="43">
        <f t="shared" si="158"/>
        <v>0</v>
      </c>
      <c r="V929" s="43">
        <f t="shared" si="158"/>
        <v>20000000</v>
      </c>
      <c r="W929" s="43">
        <f t="shared" si="158"/>
        <v>0</v>
      </c>
      <c r="X929" s="43">
        <f t="shared" si="158"/>
        <v>612829797</v>
      </c>
      <c r="Y929" s="43">
        <f t="shared" si="158"/>
        <v>100000000</v>
      </c>
      <c r="Z929" s="43">
        <f t="shared" si="158"/>
        <v>16065000</v>
      </c>
      <c r="AA929" s="43">
        <f t="shared" si="158"/>
        <v>0</v>
      </c>
      <c r="AB929" s="43">
        <f t="shared" si="158"/>
        <v>37028265</v>
      </c>
      <c r="AC929" s="43">
        <f t="shared" si="158"/>
        <v>127740066.29000001</v>
      </c>
      <c r="AD929" s="43">
        <f t="shared" si="158"/>
        <v>0</v>
      </c>
      <c r="AE929" s="43">
        <f t="shared" si="158"/>
        <v>0</v>
      </c>
      <c r="AF929" s="43">
        <f t="shared" si="158"/>
        <v>6625203.9100000001</v>
      </c>
      <c r="AG929" s="43">
        <f t="shared" si="158"/>
        <v>50000001.189999998</v>
      </c>
      <c r="AH929" s="43">
        <f t="shared" si="158"/>
        <v>0</v>
      </c>
      <c r="AI929" s="43">
        <f t="shared" si="158"/>
        <v>0</v>
      </c>
      <c r="AJ929" s="43">
        <f t="shared" si="158"/>
        <v>0</v>
      </c>
      <c r="AK929" s="43">
        <f t="shared" si="158"/>
        <v>0</v>
      </c>
      <c r="AL929" s="43">
        <f t="shared" si="158"/>
        <v>0</v>
      </c>
      <c r="AM929" s="43">
        <f t="shared" si="158"/>
        <v>0</v>
      </c>
      <c r="AN929" s="43">
        <f t="shared" si="158"/>
        <v>0</v>
      </c>
      <c r="AO929" s="43">
        <f t="shared" si="158"/>
        <v>0</v>
      </c>
      <c r="AP929" s="43">
        <f t="shared" si="158"/>
        <v>0</v>
      </c>
      <c r="AQ929" s="43">
        <f t="shared" si="158"/>
        <v>0</v>
      </c>
      <c r="AR929" s="43">
        <f t="shared" si="158"/>
        <v>0</v>
      </c>
      <c r="AS929" s="43">
        <f t="shared" si="158"/>
        <v>0</v>
      </c>
      <c r="AT929" s="43">
        <f t="shared" si="158"/>
        <v>0</v>
      </c>
      <c r="AU929" s="43">
        <f t="shared" si="158"/>
        <v>0</v>
      </c>
      <c r="AV929" s="43">
        <f t="shared" si="158"/>
        <v>0</v>
      </c>
      <c r="AW929" s="43">
        <f t="shared" si="158"/>
        <v>0</v>
      </c>
      <c r="AX929" s="43">
        <f t="shared" si="158"/>
        <v>0</v>
      </c>
      <c r="AY929" s="43">
        <f t="shared" si="158"/>
        <v>0</v>
      </c>
      <c r="AZ929" s="43">
        <f t="shared" si="158"/>
        <v>0</v>
      </c>
      <c r="BA929" s="43">
        <f t="shared" si="158"/>
        <v>0</v>
      </c>
      <c r="BB929" s="43" t="e">
        <f t="shared" si="158"/>
        <v>#VALUE!</v>
      </c>
      <c r="BC929" s="10"/>
      <c r="BD929" s="10"/>
      <c r="BE929" s="10"/>
    </row>
    <row r="930" spans="1:60" ht="12.75" customHeight="1" x14ac:dyDescent="0.25">
      <c r="A930" s="157" t="s">
        <v>276</v>
      </c>
      <c r="B930" s="16" t="s">
        <v>34</v>
      </c>
      <c r="C930" s="16" t="s">
        <v>34</v>
      </c>
      <c r="D930" s="16" t="s">
        <v>41</v>
      </c>
      <c r="E930" s="16"/>
      <c r="F930" s="16"/>
      <c r="G930" s="173"/>
      <c r="H930" s="18"/>
      <c r="I930" s="18" t="s">
        <v>440</v>
      </c>
      <c r="J930" s="18"/>
      <c r="K930" s="67"/>
      <c r="L930" s="67"/>
      <c r="M930" s="18"/>
      <c r="N930" s="18"/>
      <c r="O930" s="43">
        <f t="shared" si="153"/>
        <v>31145806985.459999</v>
      </c>
      <c r="P930" s="43">
        <f t="shared" ref="P930:BB930" si="159">+P931+P951+P989+P1008+P1012</f>
        <v>30332143857.169998</v>
      </c>
      <c r="Q930" s="43">
        <f t="shared" si="159"/>
        <v>0</v>
      </c>
      <c r="R930" s="43">
        <f t="shared" si="159"/>
        <v>0</v>
      </c>
      <c r="S930" s="43">
        <f t="shared" si="159"/>
        <v>0</v>
      </c>
      <c r="T930" s="43">
        <f t="shared" si="159"/>
        <v>0</v>
      </c>
      <c r="U930" s="43">
        <f t="shared" si="159"/>
        <v>0</v>
      </c>
      <c r="V930" s="43">
        <f t="shared" si="159"/>
        <v>20000000</v>
      </c>
      <c r="W930" s="43">
        <f t="shared" si="159"/>
        <v>0</v>
      </c>
      <c r="X930" s="43">
        <f t="shared" si="159"/>
        <v>612829797</v>
      </c>
      <c r="Y930" s="43">
        <f t="shared" si="159"/>
        <v>0</v>
      </c>
      <c r="Z930" s="43">
        <f t="shared" si="159"/>
        <v>16065000</v>
      </c>
      <c r="AA930" s="43">
        <f t="shared" si="159"/>
        <v>0</v>
      </c>
      <c r="AB930" s="43">
        <f t="shared" si="159"/>
        <v>37028265</v>
      </c>
      <c r="AC930" s="43">
        <f t="shared" si="159"/>
        <v>127740066.29000001</v>
      </c>
      <c r="AD930" s="43">
        <f t="shared" si="159"/>
        <v>0</v>
      </c>
      <c r="AE930" s="43">
        <f t="shared" si="159"/>
        <v>0</v>
      </c>
      <c r="AF930" s="43">
        <f t="shared" si="159"/>
        <v>0</v>
      </c>
      <c r="AG930" s="43">
        <f t="shared" si="159"/>
        <v>0</v>
      </c>
      <c r="AH930" s="43">
        <f t="shared" si="159"/>
        <v>0</v>
      </c>
      <c r="AI930" s="43">
        <f t="shared" si="159"/>
        <v>0</v>
      </c>
      <c r="AJ930" s="43">
        <f t="shared" si="159"/>
        <v>0</v>
      </c>
      <c r="AK930" s="43">
        <f t="shared" si="159"/>
        <v>0</v>
      </c>
      <c r="AL930" s="43">
        <f t="shared" si="159"/>
        <v>0</v>
      </c>
      <c r="AM930" s="43">
        <f t="shared" si="159"/>
        <v>0</v>
      </c>
      <c r="AN930" s="43">
        <f t="shared" si="159"/>
        <v>0</v>
      </c>
      <c r="AO930" s="43">
        <f t="shared" si="159"/>
        <v>0</v>
      </c>
      <c r="AP930" s="43">
        <f t="shared" si="159"/>
        <v>0</v>
      </c>
      <c r="AQ930" s="43">
        <f t="shared" si="159"/>
        <v>0</v>
      </c>
      <c r="AR930" s="43">
        <f t="shared" si="159"/>
        <v>0</v>
      </c>
      <c r="AS930" s="43">
        <f t="shared" si="159"/>
        <v>0</v>
      </c>
      <c r="AT930" s="43">
        <f t="shared" si="159"/>
        <v>0</v>
      </c>
      <c r="AU930" s="43">
        <f t="shared" si="159"/>
        <v>0</v>
      </c>
      <c r="AV930" s="43">
        <f t="shared" si="159"/>
        <v>0</v>
      </c>
      <c r="AW930" s="43">
        <f t="shared" si="159"/>
        <v>0</v>
      </c>
      <c r="AX930" s="43">
        <f t="shared" si="159"/>
        <v>0</v>
      </c>
      <c r="AY930" s="43">
        <f t="shared" si="159"/>
        <v>0</v>
      </c>
      <c r="AZ930" s="43">
        <f t="shared" si="159"/>
        <v>0</v>
      </c>
      <c r="BA930" s="43">
        <f t="shared" si="159"/>
        <v>0</v>
      </c>
      <c r="BB930" s="43" t="e">
        <f t="shared" si="159"/>
        <v>#VALUE!</v>
      </c>
      <c r="BC930" s="10"/>
      <c r="BD930" s="10"/>
      <c r="BE930" s="10"/>
    </row>
    <row r="931" spans="1:60" ht="13.5" customHeight="1" x14ac:dyDescent="0.25">
      <c r="A931" s="157" t="s">
        <v>276</v>
      </c>
      <c r="B931" s="16" t="s">
        <v>34</v>
      </c>
      <c r="C931" s="16" t="s">
        <v>34</v>
      </c>
      <c r="D931" s="16" t="s">
        <v>41</v>
      </c>
      <c r="E931" s="16" t="s">
        <v>163</v>
      </c>
      <c r="F931" s="16"/>
      <c r="G931" s="173"/>
      <c r="H931" s="18"/>
      <c r="I931" s="18" t="s">
        <v>441</v>
      </c>
      <c r="J931" s="18"/>
      <c r="K931" s="67"/>
      <c r="L931" s="67"/>
      <c r="M931" s="18"/>
      <c r="N931" s="18"/>
      <c r="O931" s="43">
        <f t="shared" si="153"/>
        <v>11876550025</v>
      </c>
      <c r="P931" s="43">
        <f>+P932+P936+P939+P941+P943+P946+P949</f>
        <v>11685085860</v>
      </c>
      <c r="Q931" s="43">
        <f t="shared" ref="Q931:BB931" si="160">+Q932+Q936+Q939+Q941+Q943+Q946+Q949</f>
        <v>0</v>
      </c>
      <c r="R931" s="43">
        <f t="shared" si="160"/>
        <v>0</v>
      </c>
      <c r="S931" s="43">
        <f t="shared" si="160"/>
        <v>0</v>
      </c>
      <c r="T931" s="43">
        <f t="shared" si="160"/>
        <v>0</v>
      </c>
      <c r="U931" s="43">
        <f t="shared" si="160"/>
        <v>0</v>
      </c>
      <c r="V931" s="43">
        <f t="shared" si="160"/>
        <v>0</v>
      </c>
      <c r="W931" s="43">
        <f t="shared" si="160"/>
        <v>0</v>
      </c>
      <c r="X931" s="43">
        <f t="shared" si="160"/>
        <v>154435900</v>
      </c>
      <c r="Y931" s="43">
        <f t="shared" si="160"/>
        <v>0</v>
      </c>
      <c r="Z931" s="43">
        <f t="shared" si="160"/>
        <v>0</v>
      </c>
      <c r="AA931" s="43">
        <f t="shared" si="160"/>
        <v>0</v>
      </c>
      <c r="AB931" s="43">
        <f t="shared" si="160"/>
        <v>37028265</v>
      </c>
      <c r="AC931" s="43">
        <f t="shared" si="160"/>
        <v>0</v>
      </c>
      <c r="AD931" s="43">
        <f t="shared" si="160"/>
        <v>0</v>
      </c>
      <c r="AE931" s="43">
        <f t="shared" si="160"/>
        <v>0</v>
      </c>
      <c r="AF931" s="43">
        <f t="shared" si="160"/>
        <v>0</v>
      </c>
      <c r="AG931" s="43">
        <f t="shared" si="160"/>
        <v>0</v>
      </c>
      <c r="AH931" s="43">
        <f t="shared" si="160"/>
        <v>0</v>
      </c>
      <c r="AI931" s="43">
        <f t="shared" si="160"/>
        <v>0</v>
      </c>
      <c r="AJ931" s="43">
        <f t="shared" si="160"/>
        <v>0</v>
      </c>
      <c r="AK931" s="43">
        <f t="shared" si="160"/>
        <v>0</v>
      </c>
      <c r="AL931" s="43">
        <f t="shared" si="160"/>
        <v>0</v>
      </c>
      <c r="AM931" s="43">
        <f t="shared" si="160"/>
        <v>0</v>
      </c>
      <c r="AN931" s="43">
        <f t="shared" si="160"/>
        <v>0</v>
      </c>
      <c r="AO931" s="43">
        <f t="shared" si="160"/>
        <v>0</v>
      </c>
      <c r="AP931" s="43">
        <f t="shared" si="160"/>
        <v>0</v>
      </c>
      <c r="AQ931" s="43">
        <f t="shared" si="160"/>
        <v>0</v>
      </c>
      <c r="AR931" s="43">
        <f t="shared" si="160"/>
        <v>0</v>
      </c>
      <c r="AS931" s="43">
        <f t="shared" si="160"/>
        <v>0</v>
      </c>
      <c r="AT931" s="43">
        <f t="shared" si="160"/>
        <v>0</v>
      </c>
      <c r="AU931" s="43">
        <f t="shared" si="160"/>
        <v>0</v>
      </c>
      <c r="AV931" s="43">
        <f t="shared" si="160"/>
        <v>0</v>
      </c>
      <c r="AW931" s="43">
        <f t="shared" si="160"/>
        <v>0</v>
      </c>
      <c r="AX931" s="43">
        <f t="shared" si="160"/>
        <v>0</v>
      </c>
      <c r="AY931" s="43">
        <f t="shared" si="160"/>
        <v>0</v>
      </c>
      <c r="AZ931" s="43">
        <f t="shared" si="160"/>
        <v>0</v>
      </c>
      <c r="BA931" s="43">
        <f t="shared" si="160"/>
        <v>0</v>
      </c>
      <c r="BB931" s="43">
        <f t="shared" si="160"/>
        <v>0</v>
      </c>
      <c r="BC931" s="10"/>
      <c r="BD931" s="10"/>
      <c r="BE931" s="10"/>
    </row>
    <row r="932" spans="1:60" ht="33.75" customHeight="1" x14ac:dyDescent="0.25">
      <c r="A932" s="157" t="s">
        <v>276</v>
      </c>
      <c r="B932" s="16" t="s">
        <v>34</v>
      </c>
      <c r="C932" s="16" t="s">
        <v>34</v>
      </c>
      <c r="D932" s="16" t="s">
        <v>41</v>
      </c>
      <c r="E932" s="16" t="s">
        <v>163</v>
      </c>
      <c r="F932" s="294" t="s">
        <v>1241</v>
      </c>
      <c r="G932" s="54" t="s">
        <v>391</v>
      </c>
      <c r="H932" s="17" t="s">
        <v>442</v>
      </c>
      <c r="I932" s="146" t="s">
        <v>883</v>
      </c>
      <c r="J932" s="18" t="s">
        <v>550</v>
      </c>
      <c r="K932" s="67"/>
      <c r="L932" s="67"/>
      <c r="M932" s="18" t="s">
        <v>907</v>
      </c>
      <c r="N932" s="59">
        <f>SUM(L934:L935)</f>
        <v>6754435900</v>
      </c>
      <c r="O932" s="43">
        <f t="shared" si="153"/>
        <v>6754435900</v>
      </c>
      <c r="P932" s="44">
        <v>6600000000</v>
      </c>
      <c r="Q932" s="44">
        <v>0</v>
      </c>
      <c r="R932" s="44"/>
      <c r="S932" s="44">
        <v>0</v>
      </c>
      <c r="T932" s="44">
        <v>0</v>
      </c>
      <c r="U932" s="44">
        <v>0</v>
      </c>
      <c r="V932" s="44">
        <v>0</v>
      </c>
      <c r="W932" s="44">
        <v>0</v>
      </c>
      <c r="X932" s="44">
        <v>154435900</v>
      </c>
      <c r="Y932" s="44"/>
      <c r="Z932" s="44">
        <v>0</v>
      </c>
      <c r="AA932" s="44"/>
      <c r="AB932" s="44">
        <v>0</v>
      </c>
      <c r="AC932" s="44">
        <v>0</v>
      </c>
      <c r="AD932" s="44">
        <v>0</v>
      </c>
      <c r="AE932" s="44"/>
      <c r="AF932" s="44">
        <v>0</v>
      </c>
      <c r="AG932" s="44">
        <v>0</v>
      </c>
      <c r="AH932" s="44">
        <v>0</v>
      </c>
      <c r="AI932" s="44">
        <v>0</v>
      </c>
      <c r="AJ932" s="44">
        <v>0</v>
      </c>
      <c r="AK932" s="44">
        <v>0</v>
      </c>
      <c r="AL932" s="44">
        <v>0</v>
      </c>
      <c r="AM932" s="44">
        <v>0</v>
      </c>
      <c r="AN932" s="44">
        <v>0</v>
      </c>
      <c r="AO932" s="44">
        <v>0</v>
      </c>
      <c r="AP932" s="44">
        <v>0</v>
      </c>
      <c r="AQ932" s="44">
        <v>0</v>
      </c>
      <c r="AR932" s="44">
        <v>0</v>
      </c>
      <c r="AS932" s="44">
        <v>0</v>
      </c>
      <c r="AT932" s="44">
        <v>0</v>
      </c>
      <c r="AU932" s="44">
        <v>0</v>
      </c>
      <c r="AV932" s="44"/>
      <c r="AW932" s="44"/>
      <c r="AX932" s="44">
        <v>0</v>
      </c>
      <c r="AY932" s="44"/>
      <c r="AZ932" s="44">
        <v>0</v>
      </c>
      <c r="BA932" s="44"/>
      <c r="BB932" s="44"/>
      <c r="BC932" s="10"/>
      <c r="BD932" s="10"/>
      <c r="BE932" s="10"/>
      <c r="BH932" s="129">
        <f>+N932-O932</f>
        <v>0</v>
      </c>
    </row>
    <row r="933" spans="1:60" ht="33.75" customHeight="1" x14ac:dyDescent="0.25">
      <c r="A933" s="157"/>
      <c r="B933" s="16"/>
      <c r="C933" s="16"/>
      <c r="D933" s="16"/>
      <c r="E933" s="16"/>
      <c r="F933" s="16"/>
      <c r="G933" s="54" t="s">
        <v>395</v>
      </c>
      <c r="H933" s="17" t="s">
        <v>547</v>
      </c>
      <c r="I933" s="146"/>
      <c r="J933" s="18" t="s">
        <v>550</v>
      </c>
      <c r="K933" s="67"/>
      <c r="L933" s="67"/>
      <c r="M933" s="18" t="s">
        <v>907</v>
      </c>
      <c r="N933" s="18"/>
      <c r="O933" s="43">
        <f t="shared" si="153"/>
        <v>0</v>
      </c>
      <c r="P933" s="44"/>
      <c r="Q933" s="43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43"/>
      <c r="AC933" s="43"/>
      <c r="AD933" s="43"/>
      <c r="AE933" s="43"/>
      <c r="AF933" s="43"/>
      <c r="AG933" s="43"/>
      <c r="AH933" s="43"/>
      <c r="AI933" s="43"/>
      <c r="AJ933" s="43"/>
      <c r="AK933" s="43"/>
      <c r="AL933" s="43"/>
      <c r="AM933" s="43"/>
      <c r="AN933" s="43"/>
      <c r="AO933" s="43"/>
      <c r="AP933" s="43"/>
      <c r="AQ933" s="43"/>
      <c r="AR933" s="43"/>
      <c r="AS933" s="43"/>
      <c r="AT933" s="43"/>
      <c r="AU933" s="43"/>
      <c r="AV933" s="43"/>
      <c r="AW933" s="43"/>
      <c r="AX933" s="43"/>
      <c r="AY933" s="43"/>
      <c r="AZ933" s="43"/>
      <c r="BA933" s="43"/>
      <c r="BB933" s="43"/>
      <c r="BC933" s="10"/>
      <c r="BD933" s="10"/>
      <c r="BE933" s="10"/>
    </row>
    <row r="934" spans="1:60" ht="25.5" customHeight="1" x14ac:dyDescent="0.25">
      <c r="A934" s="157"/>
      <c r="B934" s="16"/>
      <c r="C934" s="16"/>
      <c r="D934" s="16"/>
      <c r="E934" s="16"/>
      <c r="F934" s="16"/>
      <c r="G934" s="54"/>
      <c r="H934" s="17"/>
      <c r="I934" s="146"/>
      <c r="J934" s="18"/>
      <c r="K934" s="70" t="s">
        <v>923</v>
      </c>
      <c r="L934" s="71">
        <f>2600000000+4000000000</f>
        <v>6600000000</v>
      </c>
      <c r="M934" s="18"/>
      <c r="N934" s="18"/>
      <c r="O934" s="43">
        <f t="shared" si="153"/>
        <v>0</v>
      </c>
      <c r="P934" s="44"/>
      <c r="Q934" s="43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43"/>
      <c r="AC934" s="43"/>
      <c r="AD934" s="43"/>
      <c r="AE934" s="43"/>
      <c r="AF934" s="43"/>
      <c r="AG934" s="43"/>
      <c r="AH934" s="43"/>
      <c r="AI934" s="43"/>
      <c r="AJ934" s="43"/>
      <c r="AK934" s="43"/>
      <c r="AL934" s="43"/>
      <c r="AM934" s="43"/>
      <c r="AN934" s="43"/>
      <c r="AO934" s="43"/>
      <c r="AP934" s="43"/>
      <c r="AQ934" s="43"/>
      <c r="AR934" s="43"/>
      <c r="AS934" s="43"/>
      <c r="AT934" s="43"/>
      <c r="AU934" s="43"/>
      <c r="AV934" s="43"/>
      <c r="AW934" s="43"/>
      <c r="AX934" s="43"/>
      <c r="AY934" s="43"/>
      <c r="AZ934" s="43"/>
      <c r="BA934" s="43"/>
      <c r="BB934" s="43"/>
      <c r="BC934" s="10"/>
      <c r="BD934" s="10"/>
      <c r="BE934" s="10"/>
    </row>
    <row r="935" spans="1:60" ht="25.5" x14ac:dyDescent="0.25">
      <c r="A935" s="157"/>
      <c r="B935" s="16"/>
      <c r="C935" s="16"/>
      <c r="D935" s="16"/>
      <c r="E935" s="16"/>
      <c r="F935" s="16"/>
      <c r="G935" s="54"/>
      <c r="H935" s="17"/>
      <c r="I935" s="146"/>
      <c r="J935" s="18"/>
      <c r="K935" s="70" t="s">
        <v>980</v>
      </c>
      <c r="L935" s="71">
        <v>154435900</v>
      </c>
      <c r="M935" s="18"/>
      <c r="N935" s="18"/>
      <c r="O935" s="43">
        <f t="shared" si="153"/>
        <v>0</v>
      </c>
      <c r="P935" s="44"/>
      <c r="Q935" s="43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43"/>
      <c r="AC935" s="43"/>
      <c r="AD935" s="43"/>
      <c r="AE935" s="43"/>
      <c r="AF935" s="43"/>
      <c r="AG935" s="43"/>
      <c r="AH935" s="43"/>
      <c r="AI935" s="43"/>
      <c r="AJ935" s="43"/>
      <c r="AK935" s="43"/>
      <c r="AL935" s="43"/>
      <c r="AM935" s="43"/>
      <c r="AN935" s="43"/>
      <c r="AO935" s="43"/>
      <c r="AP935" s="43"/>
      <c r="AQ935" s="43"/>
      <c r="AR935" s="43"/>
      <c r="AS935" s="43"/>
      <c r="AT935" s="43"/>
      <c r="AU935" s="43"/>
      <c r="AV935" s="43"/>
      <c r="AW935" s="43"/>
      <c r="AX935" s="43"/>
      <c r="AY935" s="43"/>
      <c r="AZ935" s="43"/>
      <c r="BA935" s="43"/>
      <c r="BB935" s="43"/>
      <c r="BC935" s="10"/>
      <c r="BD935" s="10"/>
      <c r="BE935" s="10"/>
    </row>
    <row r="936" spans="1:60" ht="67.5" x14ac:dyDescent="0.25">
      <c r="A936" s="157" t="s">
        <v>276</v>
      </c>
      <c r="B936" s="16" t="s">
        <v>34</v>
      </c>
      <c r="C936" s="16" t="s">
        <v>34</v>
      </c>
      <c r="D936" s="16" t="s">
        <v>41</v>
      </c>
      <c r="E936" s="16" t="s">
        <v>163</v>
      </c>
      <c r="F936" s="294" t="s">
        <v>1367</v>
      </c>
      <c r="G936" s="54" t="s">
        <v>403</v>
      </c>
      <c r="H936" s="17" t="s">
        <v>548</v>
      </c>
      <c r="I936" s="146" t="s">
        <v>884</v>
      </c>
      <c r="J936" s="18" t="s">
        <v>550</v>
      </c>
      <c r="K936" s="67"/>
      <c r="L936" s="67"/>
      <c r="M936" s="18" t="s">
        <v>907</v>
      </c>
      <c r="N936" s="59">
        <v>1000000000</v>
      </c>
      <c r="O936" s="43">
        <f t="shared" si="153"/>
        <v>1000000000</v>
      </c>
      <c r="P936" s="44">
        <v>1000000000</v>
      </c>
      <c r="Q936" s="43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43"/>
      <c r="AC936" s="43"/>
      <c r="AD936" s="43"/>
      <c r="AE936" s="43"/>
      <c r="AF936" s="43"/>
      <c r="AG936" s="43"/>
      <c r="AH936" s="43"/>
      <c r="AI936" s="43"/>
      <c r="AJ936" s="43"/>
      <c r="AK936" s="43"/>
      <c r="AL936" s="43"/>
      <c r="AM936" s="43"/>
      <c r="AN936" s="43"/>
      <c r="AO936" s="43"/>
      <c r="AP936" s="43"/>
      <c r="AQ936" s="43"/>
      <c r="AR936" s="43"/>
      <c r="AS936" s="43"/>
      <c r="AT936" s="43"/>
      <c r="AU936" s="43"/>
      <c r="AV936" s="43"/>
      <c r="AW936" s="43"/>
      <c r="AX936" s="43"/>
      <c r="AY936" s="43"/>
      <c r="AZ936" s="43"/>
      <c r="BA936" s="43"/>
      <c r="BB936" s="43"/>
      <c r="BC936" s="10"/>
      <c r="BD936" s="10"/>
      <c r="BE936" s="10"/>
      <c r="BH936" s="129">
        <f>+N936-O936</f>
        <v>0</v>
      </c>
    </row>
    <row r="937" spans="1:60" ht="67.5" customHeight="1" x14ac:dyDescent="0.25">
      <c r="A937" s="157"/>
      <c r="B937" s="16"/>
      <c r="C937" s="16"/>
      <c r="D937" s="16"/>
      <c r="E937" s="16"/>
      <c r="F937" s="16"/>
      <c r="G937" s="54" t="s">
        <v>383</v>
      </c>
      <c r="H937" s="17" t="s">
        <v>549</v>
      </c>
      <c r="I937" s="146"/>
      <c r="J937" s="18" t="s">
        <v>550</v>
      </c>
      <c r="K937" s="67"/>
      <c r="L937" s="67"/>
      <c r="M937" s="18" t="s">
        <v>907</v>
      </c>
      <c r="N937" s="18"/>
      <c r="O937" s="43">
        <f t="shared" si="153"/>
        <v>0</v>
      </c>
      <c r="P937" s="44"/>
      <c r="Q937" s="43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43"/>
      <c r="AC937" s="43"/>
      <c r="AD937" s="43"/>
      <c r="AE937" s="43"/>
      <c r="AF937" s="43"/>
      <c r="AG937" s="43"/>
      <c r="AH937" s="43"/>
      <c r="AI937" s="43"/>
      <c r="AJ937" s="43"/>
      <c r="AK937" s="43"/>
      <c r="AL937" s="43"/>
      <c r="AM937" s="43"/>
      <c r="AN937" s="43"/>
      <c r="AO937" s="43"/>
      <c r="AP937" s="43"/>
      <c r="AQ937" s="43"/>
      <c r="AR937" s="43"/>
      <c r="AS937" s="43"/>
      <c r="AT937" s="43"/>
      <c r="AU937" s="43"/>
      <c r="AV937" s="43"/>
      <c r="AW937" s="43"/>
      <c r="AX937" s="43"/>
      <c r="AY937" s="43"/>
      <c r="AZ937" s="43"/>
      <c r="BA937" s="43"/>
      <c r="BB937" s="43"/>
      <c r="BC937" s="10"/>
      <c r="BD937" s="10"/>
      <c r="BE937" s="10"/>
    </row>
    <row r="938" spans="1:60" ht="26.25" customHeight="1" x14ac:dyDescent="0.25">
      <c r="A938" s="157"/>
      <c r="B938" s="16"/>
      <c r="C938" s="16"/>
      <c r="D938" s="16"/>
      <c r="E938" s="16"/>
      <c r="F938" s="16"/>
      <c r="G938" s="54"/>
      <c r="H938" s="17"/>
      <c r="I938" s="146"/>
      <c r="J938" s="18"/>
      <c r="K938" s="70" t="s">
        <v>1066</v>
      </c>
      <c r="L938" s="71">
        <v>1000000000</v>
      </c>
      <c r="M938" s="18"/>
      <c r="N938" s="18"/>
      <c r="O938" s="43">
        <f t="shared" si="153"/>
        <v>0</v>
      </c>
      <c r="P938" s="44"/>
      <c r="Q938" s="43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43"/>
      <c r="AC938" s="43"/>
      <c r="AD938" s="43"/>
      <c r="AE938" s="43"/>
      <c r="AF938" s="43"/>
      <c r="AG938" s="43"/>
      <c r="AH938" s="43"/>
      <c r="AI938" s="43"/>
      <c r="AJ938" s="43"/>
      <c r="AK938" s="43"/>
      <c r="AL938" s="43"/>
      <c r="AM938" s="43"/>
      <c r="AN938" s="43"/>
      <c r="AO938" s="43"/>
      <c r="AP938" s="43"/>
      <c r="AQ938" s="43"/>
      <c r="AR938" s="43"/>
      <c r="AS938" s="43"/>
      <c r="AT938" s="43"/>
      <c r="AU938" s="43"/>
      <c r="AV938" s="43"/>
      <c r="AW938" s="43"/>
      <c r="AX938" s="43"/>
      <c r="AY938" s="43"/>
      <c r="AZ938" s="43"/>
      <c r="BA938" s="43"/>
      <c r="BB938" s="43"/>
      <c r="BC938" s="10"/>
      <c r="BD938" s="10"/>
      <c r="BE938" s="10"/>
    </row>
    <row r="939" spans="1:60" ht="22.5" customHeight="1" x14ac:dyDescent="0.25">
      <c r="A939" s="157" t="s">
        <v>276</v>
      </c>
      <c r="B939" s="16" t="s">
        <v>34</v>
      </c>
      <c r="C939" s="16" t="s">
        <v>34</v>
      </c>
      <c r="D939" s="16" t="s">
        <v>41</v>
      </c>
      <c r="E939" s="16" t="s">
        <v>163</v>
      </c>
      <c r="F939" s="294" t="s">
        <v>1368</v>
      </c>
      <c r="G939" s="54" t="s">
        <v>278</v>
      </c>
      <c r="H939" s="17" t="s">
        <v>443</v>
      </c>
      <c r="I939" s="146" t="s">
        <v>882</v>
      </c>
      <c r="J939" s="18" t="s">
        <v>550</v>
      </c>
      <c r="K939" s="70"/>
      <c r="L939" s="70"/>
      <c r="M939" s="18" t="s">
        <v>907</v>
      </c>
      <c r="N939" s="59">
        <v>800000000</v>
      </c>
      <c r="O939" s="43">
        <f t="shared" si="153"/>
        <v>800000000</v>
      </c>
      <c r="P939" s="44">
        <v>800000000</v>
      </c>
      <c r="Q939" s="44">
        <v>0</v>
      </c>
      <c r="R939" s="44"/>
      <c r="S939" s="44">
        <v>0</v>
      </c>
      <c r="T939" s="44">
        <v>0</v>
      </c>
      <c r="U939" s="44">
        <v>0</v>
      </c>
      <c r="V939" s="44">
        <v>0</v>
      </c>
      <c r="W939" s="44">
        <v>0</v>
      </c>
      <c r="X939" s="44">
        <v>0</v>
      </c>
      <c r="Y939" s="44"/>
      <c r="Z939" s="44">
        <v>0</v>
      </c>
      <c r="AA939" s="44"/>
      <c r="AB939" s="44">
        <v>0</v>
      </c>
      <c r="AC939" s="44">
        <v>0</v>
      </c>
      <c r="AD939" s="44">
        <v>0</v>
      </c>
      <c r="AE939" s="44"/>
      <c r="AF939" s="44">
        <v>0</v>
      </c>
      <c r="AG939" s="44">
        <v>0</v>
      </c>
      <c r="AH939" s="44">
        <v>0</v>
      </c>
      <c r="AI939" s="44">
        <v>0</v>
      </c>
      <c r="AJ939" s="44">
        <v>0</v>
      </c>
      <c r="AK939" s="44">
        <v>0</v>
      </c>
      <c r="AL939" s="44">
        <v>0</v>
      </c>
      <c r="AM939" s="44">
        <v>0</v>
      </c>
      <c r="AN939" s="44">
        <v>0</v>
      </c>
      <c r="AO939" s="44">
        <v>0</v>
      </c>
      <c r="AP939" s="44">
        <v>0</v>
      </c>
      <c r="AQ939" s="44">
        <v>0</v>
      </c>
      <c r="AR939" s="44">
        <v>0</v>
      </c>
      <c r="AS939" s="44">
        <v>0</v>
      </c>
      <c r="AT939" s="44">
        <v>0</v>
      </c>
      <c r="AU939" s="44">
        <v>0</v>
      </c>
      <c r="AV939" s="44"/>
      <c r="AW939" s="44"/>
      <c r="AX939" s="44">
        <v>0</v>
      </c>
      <c r="AY939" s="44"/>
      <c r="AZ939" s="44">
        <v>0</v>
      </c>
      <c r="BA939" s="44"/>
      <c r="BB939" s="44"/>
      <c r="BC939" s="10"/>
      <c r="BD939" s="10"/>
      <c r="BE939" s="10"/>
      <c r="BH939" s="129">
        <f>+N939-O939</f>
        <v>0</v>
      </c>
    </row>
    <row r="940" spans="1:60" ht="26.25" customHeight="1" x14ac:dyDescent="0.25">
      <c r="A940" s="157"/>
      <c r="B940" s="16"/>
      <c r="C940" s="16"/>
      <c r="D940" s="16"/>
      <c r="E940" s="16"/>
      <c r="F940" s="16"/>
      <c r="G940" s="54"/>
      <c r="H940" s="17"/>
      <c r="I940" s="146"/>
      <c r="J940" s="18"/>
      <c r="K940" s="70" t="s">
        <v>1066</v>
      </c>
      <c r="L940" s="71">
        <v>800000000</v>
      </c>
      <c r="M940" s="18"/>
      <c r="N940" s="18"/>
      <c r="O940" s="43">
        <f t="shared" si="153"/>
        <v>0</v>
      </c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  <c r="AA940" s="44"/>
      <c r="AB940" s="44"/>
      <c r="AC940" s="44"/>
      <c r="AD940" s="44"/>
      <c r="AE940" s="44"/>
      <c r="AF940" s="44"/>
      <c r="AG940" s="44"/>
      <c r="AH940" s="44"/>
      <c r="AI940" s="44"/>
      <c r="AJ940" s="44"/>
      <c r="AK940" s="44"/>
      <c r="AL940" s="44"/>
      <c r="AM940" s="44"/>
      <c r="AN940" s="44"/>
      <c r="AO940" s="44"/>
      <c r="AP940" s="44"/>
      <c r="AQ940" s="44"/>
      <c r="AR940" s="44"/>
      <c r="AS940" s="44"/>
      <c r="AT940" s="44"/>
      <c r="AU940" s="44"/>
      <c r="AV940" s="44"/>
      <c r="AW940" s="44"/>
      <c r="AX940" s="44"/>
      <c r="AY940" s="44"/>
      <c r="AZ940" s="44"/>
      <c r="BA940" s="44"/>
      <c r="BB940" s="44"/>
      <c r="BC940" s="10"/>
      <c r="BD940" s="10"/>
      <c r="BE940" s="10"/>
    </row>
    <row r="941" spans="1:60" ht="45" customHeight="1" x14ac:dyDescent="0.25">
      <c r="A941" s="157" t="s">
        <v>276</v>
      </c>
      <c r="B941" s="16" t="s">
        <v>34</v>
      </c>
      <c r="C941" s="16" t="s">
        <v>34</v>
      </c>
      <c r="D941" s="16" t="s">
        <v>41</v>
      </c>
      <c r="E941" s="16" t="s">
        <v>163</v>
      </c>
      <c r="F941" s="294" t="s">
        <v>1369</v>
      </c>
      <c r="G941" s="54" t="s">
        <v>183</v>
      </c>
      <c r="H941" s="17" t="s">
        <v>444</v>
      </c>
      <c r="I941" s="146" t="s">
        <v>885</v>
      </c>
      <c r="J941" s="18" t="s">
        <v>550</v>
      </c>
      <c r="K941" s="70"/>
      <c r="L941" s="70"/>
      <c r="M941" s="18" t="s">
        <v>907</v>
      </c>
      <c r="N941" s="59">
        <v>1000000000</v>
      </c>
      <c r="O941" s="43">
        <f t="shared" si="153"/>
        <v>1000000000</v>
      </c>
      <c r="P941" s="44">
        <v>1000000000</v>
      </c>
      <c r="Q941" s="44">
        <v>0</v>
      </c>
      <c r="R941" s="44"/>
      <c r="S941" s="44">
        <v>0</v>
      </c>
      <c r="T941" s="44">
        <v>0</v>
      </c>
      <c r="U941" s="44">
        <v>0</v>
      </c>
      <c r="V941" s="44">
        <v>0</v>
      </c>
      <c r="W941" s="44">
        <v>0</v>
      </c>
      <c r="X941" s="44">
        <v>0</v>
      </c>
      <c r="Y941" s="44"/>
      <c r="Z941" s="44">
        <v>0</v>
      </c>
      <c r="AA941" s="44"/>
      <c r="AB941" s="44">
        <v>0</v>
      </c>
      <c r="AC941" s="44">
        <v>0</v>
      </c>
      <c r="AD941" s="44">
        <v>0</v>
      </c>
      <c r="AE941" s="44"/>
      <c r="AF941" s="44">
        <v>0</v>
      </c>
      <c r="AG941" s="44">
        <v>0</v>
      </c>
      <c r="AH941" s="44">
        <v>0</v>
      </c>
      <c r="AI941" s="44">
        <v>0</v>
      </c>
      <c r="AJ941" s="44">
        <v>0</v>
      </c>
      <c r="AK941" s="44">
        <v>0</v>
      </c>
      <c r="AL941" s="44">
        <v>0</v>
      </c>
      <c r="AM941" s="44">
        <v>0</v>
      </c>
      <c r="AN941" s="44">
        <v>0</v>
      </c>
      <c r="AO941" s="44">
        <v>0</v>
      </c>
      <c r="AP941" s="44">
        <v>0</v>
      </c>
      <c r="AQ941" s="44">
        <v>0</v>
      </c>
      <c r="AR941" s="44">
        <v>0</v>
      </c>
      <c r="AS941" s="44">
        <v>0</v>
      </c>
      <c r="AT941" s="44">
        <v>0</v>
      </c>
      <c r="AU941" s="44">
        <v>0</v>
      </c>
      <c r="AV941" s="44"/>
      <c r="AW941" s="44"/>
      <c r="AX941" s="44">
        <v>0</v>
      </c>
      <c r="AY941" s="44"/>
      <c r="AZ941" s="44">
        <v>0</v>
      </c>
      <c r="BA941" s="44"/>
      <c r="BB941" s="41"/>
      <c r="BH941" s="129">
        <f>+N941-O941</f>
        <v>0</v>
      </c>
    </row>
    <row r="942" spans="1:60" ht="26.25" customHeight="1" x14ac:dyDescent="0.25">
      <c r="A942" s="157"/>
      <c r="B942" s="16"/>
      <c r="C942" s="16"/>
      <c r="D942" s="16"/>
      <c r="E942" s="16"/>
      <c r="F942" s="16"/>
      <c r="G942" s="54"/>
      <c r="H942" s="17"/>
      <c r="I942" s="146"/>
      <c r="J942" s="18"/>
      <c r="K942" s="70" t="s">
        <v>1066</v>
      </c>
      <c r="L942" s="71">
        <v>1000000000</v>
      </c>
      <c r="M942" s="18"/>
      <c r="N942" s="18"/>
      <c r="O942" s="43">
        <f t="shared" si="153"/>
        <v>0</v>
      </c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  <c r="AA942" s="44"/>
      <c r="AB942" s="44"/>
      <c r="AC942" s="44"/>
      <c r="AD942" s="44"/>
      <c r="AE942" s="44"/>
      <c r="AF942" s="44"/>
      <c r="AG942" s="44"/>
      <c r="AH942" s="44"/>
      <c r="AI942" s="44"/>
      <c r="AJ942" s="44"/>
      <c r="AK942" s="44"/>
      <c r="AL942" s="44"/>
      <c r="AM942" s="44"/>
      <c r="AN942" s="44"/>
      <c r="AO942" s="44"/>
      <c r="AP942" s="44"/>
      <c r="AQ942" s="44"/>
      <c r="AR942" s="44"/>
      <c r="AS942" s="44"/>
      <c r="AT942" s="44"/>
      <c r="AU942" s="44"/>
      <c r="AV942" s="44"/>
      <c r="AW942" s="44"/>
      <c r="AX942" s="44"/>
      <c r="AY942" s="44"/>
      <c r="AZ942" s="44"/>
      <c r="BA942" s="44"/>
      <c r="BB942" s="41"/>
    </row>
    <row r="943" spans="1:60" ht="33.75" customHeight="1" x14ac:dyDescent="0.25">
      <c r="A943" s="157" t="s">
        <v>276</v>
      </c>
      <c r="B943" s="16" t="s">
        <v>34</v>
      </c>
      <c r="C943" s="16" t="s">
        <v>34</v>
      </c>
      <c r="D943" s="16" t="s">
        <v>41</v>
      </c>
      <c r="E943" s="16" t="s">
        <v>163</v>
      </c>
      <c r="F943" s="294" t="s">
        <v>1242</v>
      </c>
      <c r="G943" s="54" t="s">
        <v>123</v>
      </c>
      <c r="H943" s="17" t="s">
        <v>445</v>
      </c>
      <c r="I943" s="146" t="s">
        <v>886</v>
      </c>
      <c r="J943" s="18" t="s">
        <v>550</v>
      </c>
      <c r="K943" s="67"/>
      <c r="L943" s="67"/>
      <c r="M943" s="18" t="s">
        <v>907</v>
      </c>
      <c r="N943" s="59">
        <v>1500000000</v>
      </c>
      <c r="O943" s="43">
        <f t="shared" si="153"/>
        <v>1500000000</v>
      </c>
      <c r="P943" s="44">
        <v>1500000000</v>
      </c>
      <c r="Q943" s="44">
        <v>0</v>
      </c>
      <c r="R943" s="44"/>
      <c r="S943" s="44">
        <v>0</v>
      </c>
      <c r="T943" s="44">
        <v>0</v>
      </c>
      <c r="U943" s="44">
        <v>0</v>
      </c>
      <c r="V943" s="44">
        <v>0</v>
      </c>
      <c r="W943" s="44">
        <v>0</v>
      </c>
      <c r="X943" s="44">
        <v>0</v>
      </c>
      <c r="Y943" s="44"/>
      <c r="Z943" s="44">
        <v>0</v>
      </c>
      <c r="AA943" s="44"/>
      <c r="AB943" s="44">
        <v>0</v>
      </c>
      <c r="AC943" s="44">
        <v>0</v>
      </c>
      <c r="AD943" s="44">
        <v>0</v>
      </c>
      <c r="AE943" s="44"/>
      <c r="AF943" s="44">
        <v>0</v>
      </c>
      <c r="AG943" s="44">
        <v>0</v>
      </c>
      <c r="AH943" s="44">
        <v>0</v>
      </c>
      <c r="AI943" s="44">
        <v>0</v>
      </c>
      <c r="AJ943" s="44">
        <v>0</v>
      </c>
      <c r="AK943" s="44">
        <v>0</v>
      </c>
      <c r="AL943" s="44">
        <v>0</v>
      </c>
      <c r="AM943" s="44">
        <v>0</v>
      </c>
      <c r="AN943" s="44">
        <v>0</v>
      </c>
      <c r="AO943" s="44">
        <v>0</v>
      </c>
      <c r="AP943" s="44">
        <v>0</v>
      </c>
      <c r="AQ943" s="44">
        <v>0</v>
      </c>
      <c r="AR943" s="44">
        <v>0</v>
      </c>
      <c r="AS943" s="44">
        <v>0</v>
      </c>
      <c r="AT943" s="44">
        <v>0</v>
      </c>
      <c r="AU943" s="44">
        <v>0</v>
      </c>
      <c r="AV943" s="44"/>
      <c r="AW943" s="44"/>
      <c r="AX943" s="44">
        <v>0</v>
      </c>
      <c r="AY943" s="44"/>
      <c r="AZ943" s="44">
        <v>0</v>
      </c>
      <c r="BA943" s="44"/>
      <c r="BB943" s="41"/>
      <c r="BH943" s="129">
        <f>+N943-O943</f>
        <v>0</v>
      </c>
    </row>
    <row r="944" spans="1:60" ht="25.5" customHeight="1" x14ac:dyDescent="0.25">
      <c r="A944" s="157"/>
      <c r="B944" s="16"/>
      <c r="C944" s="16"/>
      <c r="D944" s="16"/>
      <c r="E944" s="16"/>
      <c r="F944" s="16"/>
      <c r="G944" s="54"/>
      <c r="H944" s="17"/>
      <c r="I944" s="146"/>
      <c r="J944" s="18"/>
      <c r="K944" s="70" t="s">
        <v>1066</v>
      </c>
      <c r="L944" s="72">
        <v>66915423</v>
      </c>
      <c r="M944" s="18"/>
      <c r="N944" s="59"/>
      <c r="O944" s="43">
        <f t="shared" si="153"/>
        <v>0</v>
      </c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  <c r="AA944" s="44"/>
      <c r="AB944" s="44"/>
      <c r="AC944" s="44"/>
      <c r="AD944" s="44"/>
      <c r="AE944" s="44"/>
      <c r="AF944" s="44"/>
      <c r="AG944" s="44"/>
      <c r="AH944" s="44"/>
      <c r="AI944" s="44"/>
      <c r="AJ944" s="44"/>
      <c r="AK944" s="44"/>
      <c r="AL944" s="44"/>
      <c r="AM944" s="44"/>
      <c r="AN944" s="44"/>
      <c r="AO944" s="44"/>
      <c r="AP944" s="44"/>
      <c r="AQ944" s="44"/>
      <c r="AR944" s="44"/>
      <c r="AS944" s="44"/>
      <c r="AT944" s="44"/>
      <c r="AU944" s="44"/>
      <c r="AV944" s="44"/>
      <c r="AW944" s="44"/>
      <c r="AX944" s="44"/>
      <c r="AY944" s="44"/>
      <c r="AZ944" s="44"/>
      <c r="BA944" s="44"/>
      <c r="BB944" s="41"/>
    </row>
    <row r="945" spans="1:60" ht="26.25" customHeight="1" x14ac:dyDescent="0.25">
      <c r="A945" s="157"/>
      <c r="B945" s="16"/>
      <c r="C945" s="16"/>
      <c r="D945" s="16"/>
      <c r="E945" s="16"/>
      <c r="F945" s="16"/>
      <c r="G945" s="54"/>
      <c r="H945" s="17"/>
      <c r="I945" s="146"/>
      <c r="J945" s="18"/>
      <c r="K945" s="70" t="s">
        <v>923</v>
      </c>
      <c r="L945" s="71">
        <v>1433084577</v>
      </c>
      <c r="M945" s="18"/>
      <c r="N945" s="59"/>
      <c r="O945" s="43">
        <f t="shared" si="153"/>
        <v>0</v>
      </c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  <c r="AA945" s="44"/>
      <c r="AB945" s="44"/>
      <c r="AC945" s="44"/>
      <c r="AD945" s="44"/>
      <c r="AE945" s="44"/>
      <c r="AF945" s="44"/>
      <c r="AG945" s="44"/>
      <c r="AH945" s="44"/>
      <c r="AI945" s="44"/>
      <c r="AJ945" s="44"/>
      <c r="AK945" s="44"/>
      <c r="AL945" s="44"/>
      <c r="AM945" s="44"/>
      <c r="AN945" s="44"/>
      <c r="AO945" s="44"/>
      <c r="AP945" s="44"/>
      <c r="AQ945" s="44"/>
      <c r="AR945" s="44"/>
      <c r="AS945" s="44"/>
      <c r="AT945" s="44"/>
      <c r="AU945" s="44"/>
      <c r="AV945" s="44"/>
      <c r="AW945" s="44"/>
      <c r="AX945" s="44"/>
      <c r="AY945" s="44"/>
      <c r="AZ945" s="44"/>
      <c r="BA945" s="44"/>
      <c r="BB945" s="41"/>
    </row>
    <row r="946" spans="1:60" ht="22.5" customHeight="1" x14ac:dyDescent="0.25">
      <c r="A946" s="157" t="s">
        <v>276</v>
      </c>
      <c r="B946" s="16" t="s">
        <v>34</v>
      </c>
      <c r="C946" s="16" t="s">
        <v>34</v>
      </c>
      <c r="D946" s="16" t="s">
        <v>41</v>
      </c>
      <c r="E946" s="16" t="s">
        <v>163</v>
      </c>
      <c r="F946" s="294" t="s">
        <v>1243</v>
      </c>
      <c r="G946" s="54" t="s">
        <v>126</v>
      </c>
      <c r="H946" s="17" t="s">
        <v>446</v>
      </c>
      <c r="I946" s="146" t="s">
        <v>887</v>
      </c>
      <c r="J946" s="18" t="s">
        <v>550</v>
      </c>
      <c r="K946" s="67"/>
      <c r="L946" s="67"/>
      <c r="M946" s="18" t="s">
        <v>907</v>
      </c>
      <c r="N946" s="59">
        <v>37028265</v>
      </c>
      <c r="O946" s="43">
        <f t="shared" si="153"/>
        <v>37028265</v>
      </c>
      <c r="P946" s="44">
        <v>0</v>
      </c>
      <c r="Q946" s="44">
        <v>0</v>
      </c>
      <c r="R946" s="44"/>
      <c r="S946" s="44">
        <v>0</v>
      </c>
      <c r="T946" s="44">
        <v>0</v>
      </c>
      <c r="U946" s="44">
        <v>0</v>
      </c>
      <c r="V946" s="44">
        <v>0</v>
      </c>
      <c r="W946" s="44">
        <v>0</v>
      </c>
      <c r="X946" s="44">
        <v>0</v>
      </c>
      <c r="Y946" s="44"/>
      <c r="Z946" s="44">
        <v>0</v>
      </c>
      <c r="AA946" s="44"/>
      <c r="AB946" s="44">
        <v>37028265</v>
      </c>
      <c r="AC946" s="44">
        <v>0</v>
      </c>
      <c r="AD946" s="44">
        <v>0</v>
      </c>
      <c r="AE946" s="44"/>
      <c r="AF946" s="44">
        <v>0</v>
      </c>
      <c r="AG946" s="44">
        <v>0</v>
      </c>
      <c r="AH946" s="44">
        <v>0</v>
      </c>
      <c r="AI946" s="44">
        <v>0</v>
      </c>
      <c r="AJ946" s="44">
        <v>0</v>
      </c>
      <c r="AK946" s="44">
        <v>0</v>
      </c>
      <c r="AL946" s="44">
        <v>0</v>
      </c>
      <c r="AM946" s="44">
        <v>0</v>
      </c>
      <c r="AN946" s="44">
        <v>0</v>
      </c>
      <c r="AO946" s="44">
        <v>0</v>
      </c>
      <c r="AP946" s="44">
        <v>0</v>
      </c>
      <c r="AQ946" s="44">
        <v>0</v>
      </c>
      <c r="AR946" s="44">
        <v>0</v>
      </c>
      <c r="AS946" s="44">
        <v>0</v>
      </c>
      <c r="AT946" s="44">
        <v>0</v>
      </c>
      <c r="AU946" s="44">
        <v>0</v>
      </c>
      <c r="AV946" s="44"/>
      <c r="AW946" s="44"/>
      <c r="AX946" s="44">
        <v>0</v>
      </c>
      <c r="AY946" s="44"/>
      <c r="AZ946" s="44">
        <v>0</v>
      </c>
      <c r="BA946" s="44"/>
      <c r="BB946" s="41"/>
      <c r="BH946" s="129">
        <f>+N946-O946</f>
        <v>0</v>
      </c>
    </row>
    <row r="947" spans="1:60" ht="38.25" customHeight="1" x14ac:dyDescent="0.25">
      <c r="A947" s="157"/>
      <c r="B947" s="16"/>
      <c r="C947" s="16"/>
      <c r="D947" s="16"/>
      <c r="E947" s="16"/>
      <c r="F947" s="16"/>
      <c r="G947" s="54"/>
      <c r="H947" s="17"/>
      <c r="I947" s="146"/>
      <c r="J947" s="18"/>
      <c r="K947" s="70" t="s">
        <v>981</v>
      </c>
      <c r="L947" s="71">
        <v>25920000</v>
      </c>
      <c r="M947" s="18"/>
      <c r="N947" s="18"/>
      <c r="O947" s="43">
        <f t="shared" si="153"/>
        <v>0</v>
      </c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  <c r="AA947" s="44"/>
      <c r="AB947" s="44"/>
      <c r="AC947" s="44"/>
      <c r="AD947" s="44"/>
      <c r="AE947" s="44"/>
      <c r="AF947" s="44"/>
      <c r="AG947" s="44"/>
      <c r="AH947" s="44"/>
      <c r="AI947" s="44"/>
      <c r="AJ947" s="44"/>
      <c r="AK947" s="44"/>
      <c r="AL947" s="44"/>
      <c r="AM947" s="44"/>
      <c r="AN947" s="44"/>
      <c r="AO947" s="44"/>
      <c r="AP947" s="44"/>
      <c r="AQ947" s="44"/>
      <c r="AR947" s="44"/>
      <c r="AS947" s="44"/>
      <c r="AT947" s="44"/>
      <c r="AU947" s="44"/>
      <c r="AV947" s="44"/>
      <c r="AW947" s="44"/>
      <c r="AX947" s="44"/>
      <c r="AY947" s="44"/>
      <c r="AZ947" s="44"/>
      <c r="BA947" s="44"/>
      <c r="BB947" s="41"/>
    </row>
    <row r="948" spans="1:60" ht="51.75" customHeight="1" x14ac:dyDescent="0.25">
      <c r="A948" s="157"/>
      <c r="B948" s="16"/>
      <c r="C948" s="16"/>
      <c r="D948" s="16"/>
      <c r="E948" s="16"/>
      <c r="F948" s="16"/>
      <c r="G948" s="54"/>
      <c r="H948" s="17"/>
      <c r="I948" s="146"/>
      <c r="J948" s="18"/>
      <c r="K948" s="70" t="s">
        <v>1006</v>
      </c>
      <c r="L948" s="71">
        <v>11108265</v>
      </c>
      <c r="M948" s="18"/>
      <c r="N948" s="18"/>
      <c r="O948" s="43">
        <f t="shared" si="153"/>
        <v>0</v>
      </c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  <c r="AA948" s="44"/>
      <c r="AB948" s="44"/>
      <c r="AC948" s="44"/>
      <c r="AD948" s="44"/>
      <c r="AE948" s="44"/>
      <c r="AF948" s="44"/>
      <c r="AG948" s="44"/>
      <c r="AH948" s="44"/>
      <c r="AI948" s="44"/>
      <c r="AJ948" s="44"/>
      <c r="AK948" s="44"/>
      <c r="AL948" s="44"/>
      <c r="AM948" s="44"/>
      <c r="AN948" s="44"/>
      <c r="AO948" s="44"/>
      <c r="AP948" s="44"/>
      <c r="AQ948" s="44"/>
      <c r="AR948" s="44"/>
      <c r="AS948" s="44"/>
      <c r="AT948" s="44"/>
      <c r="AU948" s="44"/>
      <c r="AV948" s="44"/>
      <c r="AW948" s="44"/>
      <c r="AX948" s="44"/>
      <c r="AY948" s="44"/>
      <c r="AZ948" s="44"/>
      <c r="BA948" s="44"/>
      <c r="BB948" s="41"/>
    </row>
    <row r="949" spans="1:60" ht="45" x14ac:dyDescent="0.25">
      <c r="A949" s="157" t="s">
        <v>276</v>
      </c>
      <c r="B949" s="16" t="s">
        <v>34</v>
      </c>
      <c r="C949" s="16" t="s">
        <v>34</v>
      </c>
      <c r="D949" s="16" t="s">
        <v>41</v>
      </c>
      <c r="E949" s="16" t="s">
        <v>163</v>
      </c>
      <c r="F949" s="294" t="s">
        <v>1370</v>
      </c>
      <c r="G949" s="54" t="s">
        <v>128</v>
      </c>
      <c r="H949" s="17" t="s">
        <v>1094</v>
      </c>
      <c r="I949" s="146" t="s">
        <v>1095</v>
      </c>
      <c r="J949" s="18" t="s">
        <v>550</v>
      </c>
      <c r="K949" s="67"/>
      <c r="L949" s="67"/>
      <c r="M949" s="18" t="s">
        <v>907</v>
      </c>
      <c r="N949" s="59">
        <v>785085860</v>
      </c>
      <c r="O949" s="43">
        <f>+SUM(P949:BA949)</f>
        <v>785085860</v>
      </c>
      <c r="P949" s="44">
        <v>785085860</v>
      </c>
      <c r="Q949" s="44">
        <v>0</v>
      </c>
      <c r="R949" s="44"/>
      <c r="S949" s="44">
        <v>0</v>
      </c>
      <c r="T949" s="44">
        <v>0</v>
      </c>
      <c r="U949" s="44">
        <v>0</v>
      </c>
      <c r="V949" s="44">
        <v>0</v>
      </c>
      <c r="W949" s="44">
        <v>0</v>
      </c>
      <c r="X949" s="44">
        <v>0</v>
      </c>
      <c r="Y949" s="44"/>
      <c r="Z949" s="44">
        <v>0</v>
      </c>
      <c r="AA949" s="44"/>
      <c r="AB949" s="44">
        <v>0</v>
      </c>
      <c r="AC949" s="44">
        <v>0</v>
      </c>
      <c r="AD949" s="44">
        <v>0</v>
      </c>
      <c r="AE949" s="44"/>
      <c r="AF949" s="44">
        <v>0</v>
      </c>
      <c r="AG949" s="44">
        <v>0</v>
      </c>
      <c r="AH949" s="44">
        <v>0</v>
      </c>
      <c r="AI949" s="44">
        <v>0</v>
      </c>
      <c r="AJ949" s="44">
        <v>0</v>
      </c>
      <c r="AK949" s="44">
        <v>0</v>
      </c>
      <c r="AL949" s="44">
        <v>0</v>
      </c>
      <c r="AM949" s="44">
        <v>0</v>
      </c>
      <c r="AN949" s="44">
        <v>0</v>
      </c>
      <c r="AO949" s="44">
        <v>0</v>
      </c>
      <c r="AP949" s="44">
        <v>0</v>
      </c>
      <c r="AQ949" s="44">
        <v>0</v>
      </c>
      <c r="AR949" s="44">
        <v>0</v>
      </c>
      <c r="AS949" s="44">
        <v>0</v>
      </c>
      <c r="AT949" s="44">
        <v>0</v>
      </c>
      <c r="AU949" s="44">
        <v>0</v>
      </c>
      <c r="AV949" s="44"/>
      <c r="AW949" s="44"/>
      <c r="AX949" s="44">
        <v>0</v>
      </c>
      <c r="AY949" s="44"/>
      <c r="AZ949" s="44">
        <v>0</v>
      </c>
      <c r="BA949" s="44"/>
      <c r="BB949" s="41"/>
      <c r="BH949" s="129">
        <f>+N949-O949</f>
        <v>0</v>
      </c>
    </row>
    <row r="950" spans="1:60" ht="51" x14ac:dyDescent="0.25">
      <c r="A950" s="157"/>
      <c r="B950" s="16"/>
      <c r="C950" s="16"/>
      <c r="D950" s="16"/>
      <c r="E950" s="16"/>
      <c r="F950" s="16"/>
      <c r="G950" s="54"/>
      <c r="H950" s="17"/>
      <c r="I950" s="146"/>
      <c r="J950" s="18"/>
      <c r="K950" s="70" t="s">
        <v>1067</v>
      </c>
      <c r="L950" s="71">
        <v>785085860</v>
      </c>
      <c r="M950" s="18"/>
      <c r="N950" s="18"/>
      <c r="O950" s="43">
        <f>+SUM(P950:BA950)</f>
        <v>0</v>
      </c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  <c r="AA950" s="44"/>
      <c r="AB950" s="44"/>
      <c r="AC950" s="44"/>
      <c r="AD950" s="44"/>
      <c r="AE950" s="44"/>
      <c r="AF950" s="44"/>
      <c r="AG950" s="44"/>
      <c r="AH950" s="44"/>
      <c r="AI950" s="44"/>
      <c r="AJ950" s="44"/>
      <c r="AK950" s="44"/>
      <c r="AL950" s="44"/>
      <c r="AM950" s="44"/>
      <c r="AN950" s="44"/>
      <c r="AO950" s="44"/>
      <c r="AP950" s="44"/>
      <c r="AQ950" s="44"/>
      <c r="AR950" s="44"/>
      <c r="AS950" s="44"/>
      <c r="AT950" s="44"/>
      <c r="AU950" s="44"/>
      <c r="AV950" s="44"/>
      <c r="AW950" s="44"/>
      <c r="AX950" s="44"/>
      <c r="AY950" s="44"/>
      <c r="AZ950" s="44"/>
      <c r="BA950" s="44"/>
      <c r="BB950" s="41"/>
    </row>
    <row r="951" spans="1:60" ht="23.25" customHeight="1" x14ac:dyDescent="0.25">
      <c r="A951" s="157" t="s">
        <v>276</v>
      </c>
      <c r="B951" s="16" t="s">
        <v>34</v>
      </c>
      <c r="C951" s="16" t="s">
        <v>34</v>
      </c>
      <c r="D951" s="16" t="s">
        <v>41</v>
      </c>
      <c r="E951" s="16" t="s">
        <v>46</v>
      </c>
      <c r="F951" s="16"/>
      <c r="G951" s="173"/>
      <c r="H951" s="18"/>
      <c r="I951" s="18" t="s">
        <v>447</v>
      </c>
      <c r="J951" s="18"/>
      <c r="K951" s="67"/>
      <c r="L951" s="67"/>
      <c r="M951" s="18"/>
      <c r="N951" s="18"/>
      <c r="O951" s="43">
        <f t="shared" ref="O951:O1016" si="161">+SUM(P951:BA951)</f>
        <v>13163081960.460001</v>
      </c>
      <c r="P951" s="43">
        <f>+SUM(P952,P958,P963,P965,P969,P974,P976,P978,P980,P986)</f>
        <v>12637057997.17</v>
      </c>
      <c r="Q951" s="43">
        <f t="shared" ref="Q951:BB951" si="162">+SUM(Q952,Q958,Q963,Q965,Q969,Q974,Q976,Q978,Q980,Q986)</f>
        <v>0</v>
      </c>
      <c r="R951" s="43">
        <f t="shared" si="162"/>
        <v>0</v>
      </c>
      <c r="S951" s="43">
        <f t="shared" si="162"/>
        <v>0</v>
      </c>
      <c r="T951" s="43">
        <f t="shared" si="162"/>
        <v>0</v>
      </c>
      <c r="U951" s="43">
        <f t="shared" si="162"/>
        <v>0</v>
      </c>
      <c r="V951" s="43">
        <f t="shared" si="162"/>
        <v>0</v>
      </c>
      <c r="W951" s="43">
        <f t="shared" si="162"/>
        <v>0</v>
      </c>
      <c r="X951" s="43">
        <f t="shared" si="162"/>
        <v>382218897</v>
      </c>
      <c r="Y951" s="43">
        <f t="shared" si="162"/>
        <v>0</v>
      </c>
      <c r="Z951" s="43">
        <f t="shared" si="162"/>
        <v>16065000</v>
      </c>
      <c r="AA951" s="43">
        <f t="shared" si="162"/>
        <v>0</v>
      </c>
      <c r="AB951" s="43">
        <f t="shared" si="162"/>
        <v>0</v>
      </c>
      <c r="AC951" s="43">
        <f t="shared" si="162"/>
        <v>127740066.29000001</v>
      </c>
      <c r="AD951" s="43">
        <f t="shared" si="162"/>
        <v>0</v>
      </c>
      <c r="AE951" s="43">
        <f t="shared" si="162"/>
        <v>0</v>
      </c>
      <c r="AF951" s="43">
        <f t="shared" si="162"/>
        <v>0</v>
      </c>
      <c r="AG951" s="43">
        <f t="shared" si="162"/>
        <v>0</v>
      </c>
      <c r="AH951" s="43">
        <f t="shared" si="162"/>
        <v>0</v>
      </c>
      <c r="AI951" s="43">
        <f t="shared" si="162"/>
        <v>0</v>
      </c>
      <c r="AJ951" s="43">
        <f t="shared" si="162"/>
        <v>0</v>
      </c>
      <c r="AK951" s="43">
        <f t="shared" si="162"/>
        <v>0</v>
      </c>
      <c r="AL951" s="43">
        <f t="shared" si="162"/>
        <v>0</v>
      </c>
      <c r="AM951" s="43">
        <f t="shared" si="162"/>
        <v>0</v>
      </c>
      <c r="AN951" s="43">
        <f t="shared" si="162"/>
        <v>0</v>
      </c>
      <c r="AO951" s="43">
        <f t="shared" si="162"/>
        <v>0</v>
      </c>
      <c r="AP951" s="43">
        <f t="shared" si="162"/>
        <v>0</v>
      </c>
      <c r="AQ951" s="43">
        <f t="shared" si="162"/>
        <v>0</v>
      </c>
      <c r="AR951" s="43">
        <f t="shared" si="162"/>
        <v>0</v>
      </c>
      <c r="AS951" s="43">
        <f t="shared" si="162"/>
        <v>0</v>
      </c>
      <c r="AT951" s="43">
        <f t="shared" si="162"/>
        <v>0</v>
      </c>
      <c r="AU951" s="43">
        <f t="shared" si="162"/>
        <v>0</v>
      </c>
      <c r="AV951" s="43">
        <f t="shared" si="162"/>
        <v>0</v>
      </c>
      <c r="AW951" s="43">
        <f t="shared" si="162"/>
        <v>0</v>
      </c>
      <c r="AX951" s="43">
        <f t="shared" si="162"/>
        <v>0</v>
      </c>
      <c r="AY951" s="43">
        <f t="shared" si="162"/>
        <v>0</v>
      </c>
      <c r="AZ951" s="43">
        <f t="shared" si="162"/>
        <v>0</v>
      </c>
      <c r="BA951" s="43">
        <f t="shared" si="162"/>
        <v>0</v>
      </c>
      <c r="BB951" s="43">
        <f t="shared" si="162"/>
        <v>0</v>
      </c>
    </row>
    <row r="952" spans="1:60" ht="22.5" customHeight="1" x14ac:dyDescent="0.25">
      <c r="A952" s="157" t="s">
        <v>276</v>
      </c>
      <c r="B952" s="16" t="s">
        <v>34</v>
      </c>
      <c r="C952" s="16" t="s">
        <v>34</v>
      </c>
      <c r="D952" s="16" t="s">
        <v>41</v>
      </c>
      <c r="E952" s="16" t="s">
        <v>46</v>
      </c>
      <c r="F952" s="294" t="s">
        <v>1371</v>
      </c>
      <c r="G952" s="54" t="s">
        <v>448</v>
      </c>
      <c r="H952" s="17" t="s">
        <v>449</v>
      </c>
      <c r="I952" s="146" t="s">
        <v>888</v>
      </c>
      <c r="J952" s="18" t="s">
        <v>550</v>
      </c>
      <c r="K952" s="67"/>
      <c r="L952" s="67"/>
      <c r="M952" s="18" t="s">
        <v>907</v>
      </c>
      <c r="N952" s="59">
        <v>300000000</v>
      </c>
      <c r="O952" s="43">
        <f t="shared" si="161"/>
        <v>300000000</v>
      </c>
      <c r="P952" s="44">
        <v>300000000</v>
      </c>
      <c r="Q952" s="44">
        <v>0</v>
      </c>
      <c r="R952" s="44"/>
      <c r="S952" s="44">
        <v>0</v>
      </c>
      <c r="T952" s="44">
        <v>0</v>
      </c>
      <c r="U952" s="44">
        <v>0</v>
      </c>
      <c r="V952" s="44">
        <v>0</v>
      </c>
      <c r="W952" s="44">
        <v>0</v>
      </c>
      <c r="X952" s="44">
        <v>0</v>
      </c>
      <c r="Y952" s="44"/>
      <c r="Z952" s="44">
        <v>0</v>
      </c>
      <c r="AA952" s="44"/>
      <c r="AB952" s="44">
        <v>0</v>
      </c>
      <c r="AC952" s="44">
        <v>0</v>
      </c>
      <c r="AD952" s="44">
        <v>0</v>
      </c>
      <c r="AE952" s="44"/>
      <c r="AF952" s="44">
        <v>0</v>
      </c>
      <c r="AG952" s="44">
        <v>0</v>
      </c>
      <c r="AH952" s="44">
        <v>0</v>
      </c>
      <c r="AI952" s="44">
        <v>0</v>
      </c>
      <c r="AJ952" s="44">
        <v>0</v>
      </c>
      <c r="AK952" s="44">
        <v>0</v>
      </c>
      <c r="AL952" s="44">
        <v>0</v>
      </c>
      <c r="AM952" s="44">
        <v>0</v>
      </c>
      <c r="AN952" s="44">
        <v>0</v>
      </c>
      <c r="AO952" s="44">
        <v>0</v>
      </c>
      <c r="AP952" s="44">
        <v>0</v>
      </c>
      <c r="AQ952" s="44">
        <v>0</v>
      </c>
      <c r="AR952" s="44">
        <v>0</v>
      </c>
      <c r="AS952" s="44">
        <v>0</v>
      </c>
      <c r="AT952" s="44">
        <v>0</v>
      </c>
      <c r="AU952" s="44">
        <v>0</v>
      </c>
      <c r="AV952" s="44"/>
      <c r="AW952" s="44"/>
      <c r="AX952" s="44">
        <v>0</v>
      </c>
      <c r="AY952" s="44"/>
      <c r="AZ952" s="44">
        <v>0</v>
      </c>
      <c r="BA952" s="44"/>
      <c r="BB952" s="41"/>
      <c r="BH952" s="129">
        <f>+N952-O952</f>
        <v>0</v>
      </c>
    </row>
    <row r="953" spans="1:60" ht="22.5" customHeight="1" x14ac:dyDescent="0.25">
      <c r="A953" s="157"/>
      <c r="B953" s="16"/>
      <c r="C953" s="16"/>
      <c r="D953" s="16"/>
      <c r="E953" s="16"/>
      <c r="F953" s="191"/>
      <c r="G953" s="54"/>
      <c r="H953" s="17" t="s">
        <v>889</v>
      </c>
      <c r="I953" s="146"/>
      <c r="J953" s="18"/>
      <c r="K953" s="67"/>
      <c r="L953" s="67"/>
      <c r="M953" s="18" t="s">
        <v>907</v>
      </c>
      <c r="N953" s="18"/>
      <c r="O953" s="43">
        <f t="shared" si="161"/>
        <v>0</v>
      </c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  <c r="AA953" s="44"/>
      <c r="AB953" s="44"/>
      <c r="AC953" s="44"/>
      <c r="AD953" s="44"/>
      <c r="AE953" s="44"/>
      <c r="AF953" s="44"/>
      <c r="AG953" s="44"/>
      <c r="AH953" s="44"/>
      <c r="AI953" s="44"/>
      <c r="AJ953" s="44"/>
      <c r="AK953" s="44"/>
      <c r="AL953" s="44"/>
      <c r="AM953" s="44"/>
      <c r="AN953" s="44"/>
      <c r="AO953" s="44"/>
      <c r="AP953" s="44"/>
      <c r="AQ953" s="44"/>
      <c r="AR953" s="44"/>
      <c r="AS953" s="44"/>
      <c r="AT953" s="44"/>
      <c r="AU953" s="44"/>
      <c r="AV953" s="44"/>
      <c r="AW953" s="44"/>
      <c r="AX953" s="44"/>
      <c r="AY953" s="44"/>
      <c r="AZ953" s="44"/>
      <c r="BA953" s="44"/>
      <c r="BB953" s="41"/>
    </row>
    <row r="954" spans="1:60" ht="22.5" customHeight="1" x14ac:dyDescent="0.25">
      <c r="A954" s="157"/>
      <c r="B954" s="16"/>
      <c r="C954" s="16"/>
      <c r="D954" s="16"/>
      <c r="E954" s="16"/>
      <c r="F954" s="191"/>
      <c r="G954" s="54"/>
      <c r="H954" s="17" t="s">
        <v>890</v>
      </c>
      <c r="I954" s="146"/>
      <c r="J954" s="18"/>
      <c r="K954" s="67"/>
      <c r="L954" s="67"/>
      <c r="M954" s="18" t="s">
        <v>907</v>
      </c>
      <c r="N954" s="18"/>
      <c r="O954" s="43">
        <f t="shared" si="161"/>
        <v>0</v>
      </c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  <c r="AA954" s="44"/>
      <c r="AB954" s="44"/>
      <c r="AC954" s="44"/>
      <c r="AD954" s="44"/>
      <c r="AE954" s="44"/>
      <c r="AF954" s="44"/>
      <c r="AG954" s="44"/>
      <c r="AH954" s="44"/>
      <c r="AI954" s="44"/>
      <c r="AJ954" s="44"/>
      <c r="AK954" s="44"/>
      <c r="AL954" s="44"/>
      <c r="AM954" s="44"/>
      <c r="AN954" s="44"/>
      <c r="AO954" s="44"/>
      <c r="AP954" s="44"/>
      <c r="AQ954" s="44"/>
      <c r="AR954" s="44"/>
      <c r="AS954" s="44"/>
      <c r="AT954" s="44"/>
      <c r="AU954" s="44"/>
      <c r="AV954" s="44"/>
      <c r="AW954" s="44"/>
      <c r="AX954" s="44"/>
      <c r="AY954" s="44"/>
      <c r="AZ954" s="44"/>
      <c r="BA954" s="44"/>
      <c r="BB954" s="41"/>
    </row>
    <row r="955" spans="1:60" ht="33.75" customHeight="1" x14ac:dyDescent="0.25">
      <c r="A955" s="157"/>
      <c r="B955" s="16"/>
      <c r="C955" s="16"/>
      <c r="D955" s="16"/>
      <c r="E955" s="16"/>
      <c r="F955" s="191"/>
      <c r="G955" s="54"/>
      <c r="H955" s="17" t="s">
        <v>891</v>
      </c>
      <c r="I955" s="146"/>
      <c r="J955" s="18"/>
      <c r="K955" s="67"/>
      <c r="L955" s="67"/>
      <c r="M955" s="18" t="s">
        <v>907</v>
      </c>
      <c r="N955" s="18"/>
      <c r="O955" s="43">
        <f t="shared" si="161"/>
        <v>0</v>
      </c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  <c r="AD955" s="44"/>
      <c r="AE955" s="44"/>
      <c r="AF955" s="44"/>
      <c r="AG955" s="44"/>
      <c r="AH955" s="44"/>
      <c r="AI955" s="44"/>
      <c r="AJ955" s="44"/>
      <c r="AK955" s="44"/>
      <c r="AL955" s="44"/>
      <c r="AM955" s="44"/>
      <c r="AN955" s="44"/>
      <c r="AO955" s="44"/>
      <c r="AP955" s="44"/>
      <c r="AQ955" s="44"/>
      <c r="AR955" s="44"/>
      <c r="AS955" s="44"/>
      <c r="AT955" s="44"/>
      <c r="AU955" s="44"/>
      <c r="AV955" s="44"/>
      <c r="AW955" s="44"/>
      <c r="AX955" s="44"/>
      <c r="AY955" s="44"/>
      <c r="AZ955" s="44"/>
      <c r="BA955" s="44"/>
      <c r="BB955" s="41"/>
    </row>
    <row r="956" spans="1:60" ht="22.5" customHeight="1" x14ac:dyDescent="0.25">
      <c r="A956" s="157"/>
      <c r="B956" s="16"/>
      <c r="C956" s="16"/>
      <c r="D956" s="16"/>
      <c r="E956" s="16"/>
      <c r="F956" s="191"/>
      <c r="G956" s="54"/>
      <c r="H956" s="17" t="s">
        <v>892</v>
      </c>
      <c r="I956" s="146"/>
      <c r="J956" s="18"/>
      <c r="K956" s="67"/>
      <c r="L956" s="67"/>
      <c r="M956" s="18" t="s">
        <v>907</v>
      </c>
      <c r="N956" s="18"/>
      <c r="O956" s="43">
        <f t="shared" si="161"/>
        <v>0</v>
      </c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  <c r="AA956" s="44"/>
      <c r="AB956" s="44"/>
      <c r="AC956" s="44"/>
      <c r="AD956" s="44"/>
      <c r="AE956" s="44"/>
      <c r="AF956" s="44"/>
      <c r="AG956" s="44"/>
      <c r="AH956" s="44"/>
      <c r="AI956" s="44"/>
      <c r="AJ956" s="44"/>
      <c r="AK956" s="44"/>
      <c r="AL956" s="44"/>
      <c r="AM956" s="44"/>
      <c r="AN956" s="44"/>
      <c r="AO956" s="44"/>
      <c r="AP956" s="44"/>
      <c r="AQ956" s="44"/>
      <c r="AR956" s="44"/>
      <c r="AS956" s="44"/>
      <c r="AT956" s="44"/>
      <c r="AU956" s="44"/>
      <c r="AV956" s="44"/>
      <c r="AW956" s="44"/>
      <c r="AX956" s="44"/>
      <c r="AY956" s="44"/>
      <c r="AZ956" s="44"/>
      <c r="BA956" s="44"/>
      <c r="BB956" s="41"/>
    </row>
    <row r="957" spans="1:60" ht="26.25" customHeight="1" x14ac:dyDescent="0.25">
      <c r="A957" s="157"/>
      <c r="B957" s="16"/>
      <c r="C957" s="16"/>
      <c r="D957" s="16"/>
      <c r="E957" s="16"/>
      <c r="F957" s="191"/>
      <c r="G957" s="54"/>
      <c r="H957" s="17"/>
      <c r="I957" s="146"/>
      <c r="J957" s="18"/>
      <c r="K957" s="70" t="s">
        <v>1066</v>
      </c>
      <c r="L957" s="71">
        <v>300000000</v>
      </c>
      <c r="M957" s="18"/>
      <c r="N957" s="18"/>
      <c r="O957" s="43">
        <f t="shared" si="161"/>
        <v>0</v>
      </c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  <c r="AA957" s="44"/>
      <c r="AB957" s="44"/>
      <c r="AC957" s="44"/>
      <c r="AD957" s="44"/>
      <c r="AE957" s="44"/>
      <c r="AF957" s="44"/>
      <c r="AG957" s="44"/>
      <c r="AH957" s="44"/>
      <c r="AI957" s="44"/>
      <c r="AJ957" s="44"/>
      <c r="AK957" s="44"/>
      <c r="AL957" s="44"/>
      <c r="AM957" s="44"/>
      <c r="AN957" s="44"/>
      <c r="AO957" s="44"/>
      <c r="AP957" s="44"/>
      <c r="AQ957" s="44"/>
      <c r="AR957" s="44"/>
      <c r="AS957" s="44"/>
      <c r="AT957" s="44"/>
      <c r="AU957" s="44"/>
      <c r="AV957" s="44"/>
      <c r="AW957" s="44"/>
      <c r="AX957" s="44"/>
      <c r="AY957" s="44"/>
      <c r="AZ957" s="44"/>
      <c r="BA957" s="44"/>
      <c r="BB957" s="41"/>
    </row>
    <row r="958" spans="1:60" ht="56.25" customHeight="1" x14ac:dyDescent="0.25">
      <c r="A958" s="157" t="s">
        <v>276</v>
      </c>
      <c r="B958" s="16" t="s">
        <v>34</v>
      </c>
      <c r="C958" s="16" t="s">
        <v>34</v>
      </c>
      <c r="D958" s="16" t="s">
        <v>41</v>
      </c>
      <c r="E958" s="16" t="s">
        <v>46</v>
      </c>
      <c r="F958" s="294" t="s">
        <v>1244</v>
      </c>
      <c r="G958" s="54" t="s">
        <v>450</v>
      </c>
      <c r="H958" s="17" t="s">
        <v>451</v>
      </c>
      <c r="I958" s="146" t="s">
        <v>893</v>
      </c>
      <c r="J958" s="18" t="s">
        <v>550</v>
      </c>
      <c r="K958" s="67"/>
      <c r="L958" s="67"/>
      <c r="M958" s="18" t="s">
        <v>907</v>
      </c>
      <c r="N958" s="59">
        <v>127740066.29000001</v>
      </c>
      <c r="O958" s="43">
        <f t="shared" si="161"/>
        <v>127740066.29000001</v>
      </c>
      <c r="P958" s="44">
        <v>0</v>
      </c>
      <c r="Q958" s="44">
        <v>0</v>
      </c>
      <c r="R958" s="44"/>
      <c r="S958" s="44">
        <v>0</v>
      </c>
      <c r="T958" s="44">
        <v>0</v>
      </c>
      <c r="U958" s="44">
        <v>0</v>
      </c>
      <c r="V958" s="44">
        <v>0</v>
      </c>
      <c r="W958" s="44">
        <v>0</v>
      </c>
      <c r="X958" s="44">
        <v>0</v>
      </c>
      <c r="Y958" s="44"/>
      <c r="Z958" s="44">
        <v>0</v>
      </c>
      <c r="AA958" s="44"/>
      <c r="AB958" s="44">
        <v>0</v>
      </c>
      <c r="AC958" s="44">
        <v>127740066.29000001</v>
      </c>
      <c r="AD958" s="44">
        <v>0</v>
      </c>
      <c r="AE958" s="44"/>
      <c r="AF958" s="44">
        <v>0</v>
      </c>
      <c r="AG958" s="44">
        <v>0</v>
      </c>
      <c r="AH958" s="44">
        <v>0</v>
      </c>
      <c r="AI958" s="44">
        <v>0</v>
      </c>
      <c r="AJ958" s="44">
        <v>0</v>
      </c>
      <c r="AK958" s="44">
        <v>0</v>
      </c>
      <c r="AL958" s="44">
        <v>0</v>
      </c>
      <c r="AM958" s="44">
        <v>0</v>
      </c>
      <c r="AN958" s="44">
        <v>0</v>
      </c>
      <c r="AO958" s="44">
        <v>0</v>
      </c>
      <c r="AP958" s="44">
        <v>0</v>
      </c>
      <c r="AQ958" s="44">
        <v>0</v>
      </c>
      <c r="AR958" s="44">
        <v>0</v>
      </c>
      <c r="AS958" s="44">
        <v>0</v>
      </c>
      <c r="AT958" s="44">
        <v>0</v>
      </c>
      <c r="AU958" s="44">
        <v>0</v>
      </c>
      <c r="AV958" s="44"/>
      <c r="AW958" s="44"/>
      <c r="AX958" s="44">
        <v>0</v>
      </c>
      <c r="AY958" s="44"/>
      <c r="AZ958" s="44">
        <v>0</v>
      </c>
      <c r="BA958" s="44"/>
      <c r="BB958" s="41" t="s">
        <v>1008</v>
      </c>
      <c r="BH958" s="129">
        <f>+N958-O958</f>
        <v>0</v>
      </c>
    </row>
    <row r="959" spans="1:60" ht="33.75" customHeight="1" x14ac:dyDescent="0.25">
      <c r="A959" s="157"/>
      <c r="B959" s="16"/>
      <c r="C959" s="16"/>
      <c r="D959" s="16"/>
      <c r="E959" s="16"/>
      <c r="F959" s="194"/>
      <c r="G959" s="54"/>
      <c r="H959" s="17" t="s">
        <v>894</v>
      </c>
      <c r="I959" s="146"/>
      <c r="J959" s="18"/>
      <c r="K959" s="67"/>
      <c r="L959" s="67"/>
      <c r="M959" s="18" t="s">
        <v>907</v>
      </c>
      <c r="N959" s="18"/>
      <c r="O959" s="43">
        <f t="shared" si="161"/>
        <v>0</v>
      </c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  <c r="AA959" s="44"/>
      <c r="AB959" s="44"/>
      <c r="AC959" s="44"/>
      <c r="AD959" s="44"/>
      <c r="AE959" s="44"/>
      <c r="AF959" s="44"/>
      <c r="AG959" s="44"/>
      <c r="AH959" s="44"/>
      <c r="AI959" s="44"/>
      <c r="AJ959" s="44"/>
      <c r="AK959" s="44"/>
      <c r="AL959" s="44"/>
      <c r="AM959" s="44"/>
      <c r="AN959" s="44"/>
      <c r="AO959" s="44"/>
      <c r="AP959" s="44"/>
      <c r="AQ959" s="44"/>
      <c r="AR959" s="44"/>
      <c r="AS959" s="44"/>
      <c r="AT959" s="44"/>
      <c r="AU959" s="44"/>
      <c r="AV959" s="44"/>
      <c r="AW959" s="44"/>
      <c r="AX959" s="44"/>
      <c r="AY959" s="44"/>
      <c r="AZ959" s="44"/>
      <c r="BA959" s="44"/>
      <c r="BB959" s="41"/>
    </row>
    <row r="960" spans="1:60" ht="38.25" customHeight="1" x14ac:dyDescent="0.25">
      <c r="A960" s="157"/>
      <c r="B960" s="16"/>
      <c r="C960" s="16"/>
      <c r="D960" s="16"/>
      <c r="E960" s="16"/>
      <c r="F960" s="194"/>
      <c r="G960" s="54"/>
      <c r="H960" s="17"/>
      <c r="I960" s="146"/>
      <c r="J960" s="18"/>
      <c r="K960" s="70" t="s">
        <v>956</v>
      </c>
      <c r="L960" s="72">
        <v>30457807</v>
      </c>
      <c r="M960" s="18"/>
      <c r="N960" s="18"/>
      <c r="O960" s="43">
        <f t="shared" si="161"/>
        <v>0</v>
      </c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  <c r="AA960" s="44"/>
      <c r="AB960" s="44"/>
      <c r="AC960" s="44"/>
      <c r="AD960" s="44"/>
      <c r="AE960" s="44"/>
      <c r="AF960" s="44"/>
      <c r="AG960" s="44"/>
      <c r="AH960" s="44"/>
      <c r="AI960" s="44"/>
      <c r="AJ960" s="44"/>
      <c r="AK960" s="44"/>
      <c r="AL960" s="44"/>
      <c r="AM960" s="44"/>
      <c r="AN960" s="44"/>
      <c r="AO960" s="44"/>
      <c r="AP960" s="44"/>
      <c r="AQ960" s="44"/>
      <c r="AR960" s="44"/>
      <c r="AS960" s="44"/>
      <c r="AT960" s="44"/>
      <c r="AU960" s="44"/>
      <c r="AV960" s="44"/>
      <c r="AW960" s="44"/>
      <c r="AX960" s="44"/>
      <c r="AY960" s="44"/>
      <c r="AZ960" s="44"/>
      <c r="BA960" s="44"/>
      <c r="BB960" s="41"/>
    </row>
    <row r="961" spans="1:60" ht="38.25" customHeight="1" x14ac:dyDescent="0.25">
      <c r="A961" s="157"/>
      <c r="B961" s="16"/>
      <c r="C961" s="16"/>
      <c r="D961" s="16"/>
      <c r="E961" s="16"/>
      <c r="F961" s="194"/>
      <c r="G961" s="54"/>
      <c r="H961" s="17"/>
      <c r="I961" s="146"/>
      <c r="J961" s="18"/>
      <c r="K961" s="234" t="s">
        <v>1009</v>
      </c>
      <c r="L961" s="72">
        <v>97282166</v>
      </c>
      <c r="M961" s="18"/>
      <c r="N961" s="18"/>
      <c r="O961" s="43">
        <f t="shared" si="161"/>
        <v>0</v>
      </c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  <c r="AA961" s="44"/>
      <c r="AB961" s="44"/>
      <c r="AC961" s="44"/>
      <c r="AD961" s="44"/>
      <c r="AE961" s="44"/>
      <c r="AF961" s="44"/>
      <c r="AG961" s="44"/>
      <c r="AH961" s="44"/>
      <c r="AI961" s="44"/>
      <c r="AJ961" s="44"/>
      <c r="AK961" s="44"/>
      <c r="AL961" s="44"/>
      <c r="AM961" s="44"/>
      <c r="AN961" s="44"/>
      <c r="AO961" s="44"/>
      <c r="AP961" s="44"/>
      <c r="AQ961" s="44"/>
      <c r="AR961" s="44"/>
      <c r="AS961" s="44"/>
      <c r="AT961" s="44"/>
      <c r="AU961" s="44"/>
      <c r="AV961" s="44"/>
      <c r="AW961" s="44"/>
      <c r="AX961" s="44"/>
      <c r="AY961" s="44"/>
      <c r="AZ961" s="44"/>
      <c r="BA961" s="44"/>
      <c r="BB961" s="41"/>
    </row>
    <row r="962" spans="1:60" ht="64.5" customHeight="1" x14ac:dyDescent="0.25">
      <c r="A962" s="157"/>
      <c r="B962" s="16"/>
      <c r="C962" s="16"/>
      <c r="D962" s="16"/>
      <c r="E962" s="16"/>
      <c r="F962" s="194"/>
      <c r="G962" s="54"/>
      <c r="H962" s="17"/>
      <c r="I962" s="146"/>
      <c r="J962" s="18"/>
      <c r="K962" s="70" t="s">
        <v>1007</v>
      </c>
      <c r="L962" s="71">
        <v>93.29</v>
      </c>
      <c r="M962" s="18"/>
      <c r="N962" s="18"/>
      <c r="O962" s="43">
        <f t="shared" si="161"/>
        <v>0</v>
      </c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  <c r="AA962" s="44"/>
      <c r="AB962" s="44"/>
      <c r="AC962" s="44"/>
      <c r="AD962" s="44"/>
      <c r="AE962" s="44"/>
      <c r="AF962" s="44"/>
      <c r="AG962" s="44"/>
      <c r="AH962" s="44"/>
      <c r="AI962" s="44"/>
      <c r="AJ962" s="44"/>
      <c r="AK962" s="44"/>
      <c r="AL962" s="44"/>
      <c r="AM962" s="44"/>
      <c r="AN962" s="44"/>
      <c r="AO962" s="44"/>
      <c r="AP962" s="44"/>
      <c r="AQ962" s="44"/>
      <c r="AR962" s="44"/>
      <c r="AS962" s="44"/>
      <c r="AT962" s="44"/>
      <c r="AU962" s="44"/>
      <c r="AV962" s="44"/>
      <c r="AW962" s="44"/>
      <c r="AX962" s="44"/>
      <c r="AY962" s="44"/>
      <c r="AZ962" s="44"/>
      <c r="BA962" s="44"/>
      <c r="BB962" s="41"/>
    </row>
    <row r="963" spans="1:60" ht="33.75" customHeight="1" x14ac:dyDescent="0.25">
      <c r="A963" s="157" t="s">
        <v>276</v>
      </c>
      <c r="B963" s="16" t="s">
        <v>34</v>
      </c>
      <c r="C963" s="16" t="s">
        <v>34</v>
      </c>
      <c r="D963" s="16" t="s">
        <v>41</v>
      </c>
      <c r="E963" s="16" t="s">
        <v>46</v>
      </c>
      <c r="F963" s="294" t="s">
        <v>1372</v>
      </c>
      <c r="G963" s="54" t="s">
        <v>411</v>
      </c>
      <c r="H963" s="17" t="s">
        <v>454</v>
      </c>
      <c r="I963" s="146" t="s">
        <v>895</v>
      </c>
      <c r="J963" s="18" t="s">
        <v>550</v>
      </c>
      <c r="K963" s="67"/>
      <c r="L963" s="67"/>
      <c r="M963" s="18" t="s">
        <v>907</v>
      </c>
      <c r="N963" s="59">
        <v>907000000</v>
      </c>
      <c r="O963" s="43">
        <f t="shared" si="161"/>
        <v>907000000</v>
      </c>
      <c r="P963" s="44">
        <v>907000000</v>
      </c>
      <c r="Q963" s="44">
        <v>0</v>
      </c>
      <c r="R963" s="44"/>
      <c r="S963" s="44">
        <v>0</v>
      </c>
      <c r="T963" s="44">
        <v>0</v>
      </c>
      <c r="U963" s="44">
        <v>0</v>
      </c>
      <c r="V963" s="44">
        <v>0</v>
      </c>
      <c r="W963" s="44">
        <v>0</v>
      </c>
      <c r="X963" s="44">
        <v>0</v>
      </c>
      <c r="Y963" s="44"/>
      <c r="Z963" s="44">
        <v>0</v>
      </c>
      <c r="AA963" s="44"/>
      <c r="AB963" s="44">
        <v>0</v>
      </c>
      <c r="AC963" s="44">
        <v>0</v>
      </c>
      <c r="AD963" s="44">
        <v>0</v>
      </c>
      <c r="AE963" s="44"/>
      <c r="AF963" s="44">
        <v>0</v>
      </c>
      <c r="AG963" s="44">
        <v>0</v>
      </c>
      <c r="AH963" s="44">
        <v>0</v>
      </c>
      <c r="AI963" s="44">
        <v>0</v>
      </c>
      <c r="AJ963" s="44">
        <v>0</v>
      </c>
      <c r="AK963" s="44">
        <v>0</v>
      </c>
      <c r="AL963" s="44">
        <v>0</v>
      </c>
      <c r="AM963" s="44">
        <v>0</v>
      </c>
      <c r="AN963" s="44">
        <v>0</v>
      </c>
      <c r="AO963" s="44">
        <v>0</v>
      </c>
      <c r="AP963" s="44">
        <v>0</v>
      </c>
      <c r="AQ963" s="44">
        <v>0</v>
      </c>
      <c r="AR963" s="44">
        <v>0</v>
      </c>
      <c r="AS963" s="44">
        <v>0</v>
      </c>
      <c r="AT963" s="44">
        <v>0</v>
      </c>
      <c r="AU963" s="44">
        <v>0</v>
      </c>
      <c r="AV963" s="44"/>
      <c r="AW963" s="44"/>
      <c r="AX963" s="44">
        <v>0</v>
      </c>
      <c r="AY963" s="44"/>
      <c r="AZ963" s="44">
        <v>0</v>
      </c>
      <c r="BA963" s="44"/>
      <c r="BB963" s="41"/>
      <c r="BH963" s="129">
        <f>+N963-O963</f>
        <v>0</v>
      </c>
    </row>
    <row r="964" spans="1:60" ht="26.25" customHeight="1" x14ac:dyDescent="0.25">
      <c r="A964" s="157"/>
      <c r="B964" s="16"/>
      <c r="C964" s="16"/>
      <c r="D964" s="16"/>
      <c r="E964" s="16"/>
      <c r="F964" s="16"/>
      <c r="G964" s="54"/>
      <c r="H964" s="17"/>
      <c r="I964" s="146"/>
      <c r="J964" s="18"/>
      <c r="K964" s="70" t="s">
        <v>1066</v>
      </c>
      <c r="L964" s="71">
        <v>907000000</v>
      </c>
      <c r="M964" s="18"/>
      <c r="N964" s="18"/>
      <c r="O964" s="43">
        <f t="shared" si="161"/>
        <v>0</v>
      </c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44"/>
      <c r="AC964" s="44"/>
      <c r="AD964" s="44"/>
      <c r="AE964" s="44"/>
      <c r="AF964" s="44"/>
      <c r="AG964" s="44"/>
      <c r="AH964" s="44"/>
      <c r="AI964" s="44"/>
      <c r="AJ964" s="44"/>
      <c r="AK964" s="44"/>
      <c r="AL964" s="44"/>
      <c r="AM964" s="44"/>
      <c r="AN964" s="44"/>
      <c r="AO964" s="44"/>
      <c r="AP964" s="44"/>
      <c r="AQ964" s="44"/>
      <c r="AR964" s="44"/>
      <c r="AS964" s="44"/>
      <c r="AT964" s="44"/>
      <c r="AU964" s="44"/>
      <c r="AV964" s="44"/>
      <c r="AW964" s="44"/>
      <c r="AX964" s="44"/>
      <c r="AY964" s="44"/>
      <c r="AZ964" s="44"/>
      <c r="BA964" s="44"/>
      <c r="BB964" s="41"/>
    </row>
    <row r="965" spans="1:60" ht="33.75" customHeight="1" x14ac:dyDescent="0.25">
      <c r="A965" s="157" t="s">
        <v>276</v>
      </c>
      <c r="B965" s="16" t="s">
        <v>34</v>
      </c>
      <c r="C965" s="16" t="s">
        <v>34</v>
      </c>
      <c r="D965" s="16" t="s">
        <v>41</v>
      </c>
      <c r="E965" s="16" t="s">
        <v>46</v>
      </c>
      <c r="F965" s="294" t="s">
        <v>1245</v>
      </c>
      <c r="G965" s="54" t="s">
        <v>455</v>
      </c>
      <c r="H965" s="17" t="s">
        <v>456</v>
      </c>
      <c r="I965" s="146" t="s">
        <v>896</v>
      </c>
      <c r="J965" s="18" t="s">
        <v>550</v>
      </c>
      <c r="K965" s="67"/>
      <c r="L965" s="67"/>
      <c r="M965" s="18" t="s">
        <v>907</v>
      </c>
      <c r="N965" s="59">
        <v>515305075</v>
      </c>
      <c r="O965" s="43">
        <f t="shared" si="161"/>
        <v>515305075</v>
      </c>
      <c r="P965" s="44">
        <v>465305075</v>
      </c>
      <c r="Q965" s="44">
        <v>0</v>
      </c>
      <c r="R965" s="44"/>
      <c r="S965" s="44">
        <v>0</v>
      </c>
      <c r="T965" s="44">
        <v>0</v>
      </c>
      <c r="U965" s="44">
        <v>0</v>
      </c>
      <c r="V965" s="44">
        <v>0</v>
      </c>
      <c r="W965" s="44">
        <v>0</v>
      </c>
      <c r="X965" s="44">
        <v>50000000</v>
      </c>
      <c r="Y965" s="44"/>
      <c r="Z965" s="44">
        <v>0</v>
      </c>
      <c r="AA965" s="44"/>
      <c r="AB965" s="44">
        <v>0</v>
      </c>
      <c r="AC965" s="44">
        <v>0</v>
      </c>
      <c r="AD965" s="44">
        <v>0</v>
      </c>
      <c r="AE965" s="44"/>
      <c r="AF965" s="44">
        <v>0</v>
      </c>
      <c r="AG965" s="44">
        <v>0</v>
      </c>
      <c r="AH965" s="44">
        <v>0</v>
      </c>
      <c r="AI965" s="44">
        <v>0</v>
      </c>
      <c r="AJ965" s="44">
        <v>0</v>
      </c>
      <c r="AK965" s="44">
        <v>0</v>
      </c>
      <c r="AL965" s="44">
        <v>0</v>
      </c>
      <c r="AM965" s="44">
        <v>0</v>
      </c>
      <c r="AN965" s="44">
        <v>0</v>
      </c>
      <c r="AO965" s="44">
        <v>0</v>
      </c>
      <c r="AP965" s="44">
        <v>0</v>
      </c>
      <c r="AQ965" s="44">
        <v>0</v>
      </c>
      <c r="AR965" s="44">
        <v>0</v>
      </c>
      <c r="AS965" s="44">
        <v>0</v>
      </c>
      <c r="AT965" s="44">
        <v>0</v>
      </c>
      <c r="AU965" s="44">
        <v>0</v>
      </c>
      <c r="AV965" s="44"/>
      <c r="AW965" s="44"/>
      <c r="AX965" s="44">
        <v>0</v>
      </c>
      <c r="AY965" s="44"/>
      <c r="AZ965" s="44">
        <v>0</v>
      </c>
      <c r="BA965" s="44"/>
      <c r="BB965" s="41"/>
      <c r="BH965" s="129">
        <f>+N965-O965</f>
        <v>0</v>
      </c>
    </row>
    <row r="966" spans="1:60" ht="25.5" customHeight="1" x14ac:dyDescent="0.25">
      <c r="A966" s="157"/>
      <c r="B966" s="16"/>
      <c r="C966" s="16"/>
      <c r="D966" s="16"/>
      <c r="E966" s="16"/>
      <c r="F966" s="16"/>
      <c r="G966" s="54"/>
      <c r="H966" s="17"/>
      <c r="I966" s="146"/>
      <c r="J966" s="18"/>
      <c r="K966" s="70" t="s">
        <v>1066</v>
      </c>
      <c r="L966" s="72">
        <v>67586951.969999999</v>
      </c>
      <c r="M966" s="18"/>
      <c r="N966" s="59"/>
      <c r="O966" s="43">
        <f t="shared" si="161"/>
        <v>0</v>
      </c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  <c r="AA966" s="44"/>
      <c r="AB966" s="44"/>
      <c r="AC966" s="44"/>
      <c r="AD966" s="44"/>
      <c r="AE966" s="44"/>
      <c r="AF966" s="44"/>
      <c r="AG966" s="44"/>
      <c r="AH966" s="44"/>
      <c r="AI966" s="44"/>
      <c r="AJ966" s="44"/>
      <c r="AK966" s="44"/>
      <c r="AL966" s="44"/>
      <c r="AM966" s="44"/>
      <c r="AN966" s="44"/>
      <c r="AO966" s="44"/>
      <c r="AP966" s="44"/>
      <c r="AQ966" s="44"/>
      <c r="AR966" s="44"/>
      <c r="AS966" s="44"/>
      <c r="AT966" s="44"/>
      <c r="AU966" s="44"/>
      <c r="AV966" s="44"/>
      <c r="AW966" s="44"/>
      <c r="AX966" s="44"/>
      <c r="AY966" s="44"/>
      <c r="AZ966" s="44"/>
      <c r="BA966" s="44"/>
      <c r="BB966" s="41"/>
    </row>
    <row r="967" spans="1:60" ht="51" customHeight="1" x14ac:dyDescent="0.25">
      <c r="A967" s="157"/>
      <c r="B967" s="16"/>
      <c r="C967" s="16"/>
      <c r="D967" s="16"/>
      <c r="E967" s="16"/>
      <c r="F967" s="16"/>
      <c r="G967" s="54"/>
      <c r="H967" s="17"/>
      <c r="I967" s="146"/>
      <c r="J967" s="18"/>
      <c r="K967" s="70" t="s">
        <v>1067</v>
      </c>
      <c r="L967" s="71">
        <v>397718123.02999997</v>
      </c>
      <c r="M967" s="18"/>
      <c r="N967" s="62"/>
      <c r="O967" s="43">
        <f t="shared" si="161"/>
        <v>0</v>
      </c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  <c r="AA967" s="44"/>
      <c r="AB967" s="44"/>
      <c r="AC967" s="44"/>
      <c r="AD967" s="44"/>
      <c r="AE967" s="44"/>
      <c r="AF967" s="44"/>
      <c r="AG967" s="44"/>
      <c r="AH967" s="44"/>
      <c r="AI967" s="44"/>
      <c r="AJ967" s="44"/>
      <c r="AK967" s="44"/>
      <c r="AL967" s="44"/>
      <c r="AM967" s="44"/>
      <c r="AN967" s="44"/>
      <c r="AO967" s="44"/>
      <c r="AP967" s="44"/>
      <c r="AQ967" s="44"/>
      <c r="AR967" s="44"/>
      <c r="AS967" s="44"/>
      <c r="AT967" s="44"/>
      <c r="AU967" s="44"/>
      <c r="AV967" s="44"/>
      <c r="AW967" s="44"/>
      <c r="AX967" s="44"/>
      <c r="AY967" s="44"/>
      <c r="AZ967" s="44"/>
      <c r="BA967" s="44"/>
      <c r="BB967" s="41"/>
    </row>
    <row r="968" spans="1:60" ht="25.5" x14ac:dyDescent="0.25">
      <c r="A968" s="157"/>
      <c r="B968" s="16"/>
      <c r="C968" s="16"/>
      <c r="D968" s="16"/>
      <c r="E968" s="16"/>
      <c r="F968" s="16"/>
      <c r="G968" s="54"/>
      <c r="H968" s="17"/>
      <c r="I968" s="146"/>
      <c r="J968" s="18"/>
      <c r="K968" s="70" t="s">
        <v>980</v>
      </c>
      <c r="L968" s="71">
        <v>50000000</v>
      </c>
      <c r="M968" s="18"/>
      <c r="N968" s="18"/>
      <c r="O968" s="43">
        <f t="shared" si="161"/>
        <v>0</v>
      </c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  <c r="AA968" s="44"/>
      <c r="AB968" s="44"/>
      <c r="AC968" s="44"/>
      <c r="AD968" s="44"/>
      <c r="AE968" s="44"/>
      <c r="AF968" s="44"/>
      <c r="AG968" s="44"/>
      <c r="AH968" s="44"/>
      <c r="AI968" s="44"/>
      <c r="AJ968" s="44"/>
      <c r="AK968" s="44"/>
      <c r="AL968" s="44"/>
      <c r="AM968" s="44"/>
      <c r="AN968" s="44"/>
      <c r="AO968" s="44"/>
      <c r="AP968" s="44"/>
      <c r="AQ968" s="44"/>
      <c r="AR968" s="44"/>
      <c r="AS968" s="44"/>
      <c r="AT968" s="44"/>
      <c r="AU968" s="44"/>
      <c r="AV968" s="44"/>
      <c r="AW968" s="44"/>
      <c r="AX968" s="44"/>
      <c r="AY968" s="44"/>
      <c r="AZ968" s="44"/>
      <c r="BA968" s="44"/>
      <c r="BB968" s="41"/>
    </row>
    <row r="969" spans="1:60" ht="67.5" customHeight="1" x14ac:dyDescent="0.25">
      <c r="A969" s="157" t="s">
        <v>276</v>
      </c>
      <c r="B969" s="16" t="s">
        <v>34</v>
      </c>
      <c r="C969" s="16" t="s">
        <v>34</v>
      </c>
      <c r="D969" s="16" t="s">
        <v>41</v>
      </c>
      <c r="E969" s="16" t="s">
        <v>46</v>
      </c>
      <c r="F969" s="294" t="s">
        <v>1373</v>
      </c>
      <c r="G969" s="54" t="s">
        <v>457</v>
      </c>
      <c r="H969" s="17" t="s">
        <v>458</v>
      </c>
      <c r="I969" s="146" t="s">
        <v>880</v>
      </c>
      <c r="J969" s="18" t="s">
        <v>550</v>
      </c>
      <c r="K969" s="67"/>
      <c r="L969" s="67"/>
      <c r="M969" s="18" t="s">
        <v>907</v>
      </c>
      <c r="N969" s="59">
        <v>1500000000</v>
      </c>
      <c r="O969" s="43">
        <f t="shared" si="161"/>
        <v>1500000000</v>
      </c>
      <c r="P969" s="44">
        <v>1500000000</v>
      </c>
      <c r="Q969" s="44">
        <v>0</v>
      </c>
      <c r="R969" s="44"/>
      <c r="S969" s="44">
        <v>0</v>
      </c>
      <c r="T969" s="44">
        <v>0</v>
      </c>
      <c r="U969" s="44">
        <v>0</v>
      </c>
      <c r="V969" s="44">
        <v>0</v>
      </c>
      <c r="W969" s="44">
        <v>0</v>
      </c>
      <c r="X969" s="44">
        <v>0</v>
      </c>
      <c r="Y969" s="44"/>
      <c r="Z969" s="44">
        <v>0</v>
      </c>
      <c r="AA969" s="44"/>
      <c r="AB969" s="44">
        <v>0</v>
      </c>
      <c r="AC969" s="44">
        <v>0</v>
      </c>
      <c r="AD969" s="44">
        <v>0</v>
      </c>
      <c r="AE969" s="44"/>
      <c r="AF969" s="44">
        <v>0</v>
      </c>
      <c r="AG969" s="44">
        <v>0</v>
      </c>
      <c r="AH969" s="44">
        <v>0</v>
      </c>
      <c r="AI969" s="44">
        <v>0</v>
      </c>
      <c r="AJ969" s="44">
        <v>0</v>
      </c>
      <c r="AK969" s="44">
        <v>0</v>
      </c>
      <c r="AL969" s="44">
        <v>0</v>
      </c>
      <c r="AM969" s="44">
        <v>0</v>
      </c>
      <c r="AN969" s="44">
        <v>0</v>
      </c>
      <c r="AO969" s="44">
        <v>0</v>
      </c>
      <c r="AP969" s="44">
        <v>0</v>
      </c>
      <c r="AQ969" s="44">
        <v>0</v>
      </c>
      <c r="AR969" s="44">
        <v>0</v>
      </c>
      <c r="AS969" s="44">
        <v>0</v>
      </c>
      <c r="AT969" s="44">
        <v>0</v>
      </c>
      <c r="AU969" s="44">
        <v>0</v>
      </c>
      <c r="AV969" s="44"/>
      <c r="AW969" s="44"/>
      <c r="AX969" s="44">
        <v>0</v>
      </c>
      <c r="AY969" s="44"/>
      <c r="AZ969" s="44">
        <v>0</v>
      </c>
      <c r="BA969" s="44"/>
      <c r="BB969" s="41"/>
      <c r="BH969" s="129">
        <f>+N969-O969</f>
        <v>0</v>
      </c>
    </row>
    <row r="970" spans="1:60" ht="33.75" customHeight="1" x14ac:dyDescent="0.25">
      <c r="A970" s="157"/>
      <c r="B970" s="16"/>
      <c r="C970" s="16"/>
      <c r="D970" s="16"/>
      <c r="E970" s="16"/>
      <c r="F970" s="191"/>
      <c r="G970" s="54" t="s">
        <v>877</v>
      </c>
      <c r="H970" s="17" t="s">
        <v>874</v>
      </c>
      <c r="I970" s="146"/>
      <c r="J970" s="18"/>
      <c r="K970" s="67"/>
      <c r="L970" s="67"/>
      <c r="M970" s="18" t="s">
        <v>907</v>
      </c>
      <c r="N970" s="18"/>
      <c r="O970" s="43">
        <f t="shared" si="161"/>
        <v>0</v>
      </c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  <c r="AA970" s="44"/>
      <c r="AB970" s="44"/>
      <c r="AC970" s="44"/>
      <c r="AD970" s="44"/>
      <c r="AE970" s="44"/>
      <c r="AF970" s="44"/>
      <c r="AG970" s="44"/>
      <c r="AH970" s="44"/>
      <c r="AI970" s="44"/>
      <c r="AJ970" s="44"/>
      <c r="AK970" s="44"/>
      <c r="AL970" s="44"/>
      <c r="AM970" s="44"/>
      <c r="AN970" s="44"/>
      <c r="AO970" s="44"/>
      <c r="AP970" s="44"/>
      <c r="AQ970" s="44"/>
      <c r="AR970" s="44"/>
      <c r="AS970" s="44"/>
      <c r="AT970" s="44"/>
      <c r="AU970" s="44"/>
      <c r="AV970" s="44"/>
      <c r="AW970" s="44"/>
      <c r="AX970" s="44"/>
      <c r="AY970" s="44"/>
      <c r="AZ970" s="44"/>
      <c r="BA970" s="44"/>
      <c r="BB970" s="41"/>
    </row>
    <row r="971" spans="1:60" ht="45" customHeight="1" x14ac:dyDescent="0.25">
      <c r="A971" s="157"/>
      <c r="B971" s="16"/>
      <c r="C971" s="16"/>
      <c r="D971" s="16"/>
      <c r="E971" s="16"/>
      <c r="F971" s="191"/>
      <c r="G971" s="54" t="s">
        <v>878</v>
      </c>
      <c r="H971" s="17" t="s">
        <v>875</v>
      </c>
      <c r="I971" s="146"/>
      <c r="J971" s="18"/>
      <c r="K971" s="67"/>
      <c r="L971" s="67"/>
      <c r="M971" s="18" t="s">
        <v>907</v>
      </c>
      <c r="N971" s="18"/>
      <c r="O971" s="43">
        <f t="shared" si="161"/>
        <v>0</v>
      </c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  <c r="AA971" s="44"/>
      <c r="AB971" s="44"/>
      <c r="AC971" s="44"/>
      <c r="AD971" s="44"/>
      <c r="AE971" s="44"/>
      <c r="AF971" s="44"/>
      <c r="AG971" s="44"/>
      <c r="AH971" s="44"/>
      <c r="AI971" s="44"/>
      <c r="AJ971" s="44"/>
      <c r="AK971" s="44"/>
      <c r="AL971" s="44"/>
      <c r="AM971" s="44"/>
      <c r="AN971" s="44"/>
      <c r="AO971" s="44"/>
      <c r="AP971" s="44"/>
      <c r="AQ971" s="44"/>
      <c r="AR971" s="44"/>
      <c r="AS971" s="44"/>
      <c r="AT971" s="44"/>
      <c r="AU971" s="44"/>
      <c r="AV971" s="44"/>
      <c r="AW971" s="44"/>
      <c r="AX971" s="44"/>
      <c r="AY971" s="44"/>
      <c r="AZ971" s="44"/>
      <c r="BA971" s="44"/>
      <c r="BB971" s="41"/>
    </row>
    <row r="972" spans="1:60" ht="101.25" customHeight="1" x14ac:dyDescent="0.25">
      <c r="A972" s="157"/>
      <c r="B972" s="16"/>
      <c r="C972" s="16"/>
      <c r="D972" s="16"/>
      <c r="E972" s="16"/>
      <c r="F972" s="191"/>
      <c r="G972" s="54" t="s">
        <v>879</v>
      </c>
      <c r="H972" s="17" t="s">
        <v>876</v>
      </c>
      <c r="I972" s="146"/>
      <c r="J972" s="18"/>
      <c r="K972" s="67"/>
      <c r="L972" s="67"/>
      <c r="M972" s="18" t="s">
        <v>907</v>
      </c>
      <c r="N972" s="18"/>
      <c r="O972" s="43">
        <f t="shared" si="161"/>
        <v>0</v>
      </c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  <c r="AA972" s="44"/>
      <c r="AB972" s="44"/>
      <c r="AC972" s="44"/>
      <c r="AD972" s="44"/>
      <c r="AE972" s="44"/>
      <c r="AF972" s="44"/>
      <c r="AG972" s="44"/>
      <c r="AH972" s="44"/>
      <c r="AI972" s="44"/>
      <c r="AJ972" s="44"/>
      <c r="AK972" s="44"/>
      <c r="AL972" s="44"/>
      <c r="AM972" s="44"/>
      <c r="AN972" s="44"/>
      <c r="AO972" s="44"/>
      <c r="AP972" s="44"/>
      <c r="AQ972" s="44"/>
      <c r="AR972" s="44"/>
      <c r="AS972" s="44"/>
      <c r="AT972" s="44"/>
      <c r="AU972" s="44"/>
      <c r="AV972" s="44"/>
      <c r="AW972" s="44"/>
      <c r="AX972" s="44"/>
      <c r="AY972" s="44"/>
      <c r="AZ972" s="44"/>
      <c r="BA972" s="44"/>
      <c r="BB972" s="41"/>
    </row>
    <row r="973" spans="1:60" ht="26.25" customHeight="1" x14ac:dyDescent="0.25">
      <c r="A973" s="157"/>
      <c r="B973" s="16"/>
      <c r="C973" s="16"/>
      <c r="D973" s="16"/>
      <c r="E973" s="16"/>
      <c r="F973" s="191"/>
      <c r="G973" s="54"/>
      <c r="H973" s="17"/>
      <c r="I973" s="146"/>
      <c r="J973" s="18"/>
      <c r="K973" s="70" t="s">
        <v>1066</v>
      </c>
      <c r="L973" s="71">
        <v>1500000000</v>
      </c>
      <c r="M973" s="18"/>
      <c r="N973" s="18"/>
      <c r="O973" s="43">
        <f t="shared" si="161"/>
        <v>0</v>
      </c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  <c r="AL973" s="44"/>
      <c r="AM973" s="44"/>
      <c r="AN973" s="44"/>
      <c r="AO973" s="44"/>
      <c r="AP973" s="44"/>
      <c r="AQ973" s="44"/>
      <c r="AR973" s="44"/>
      <c r="AS973" s="44"/>
      <c r="AT973" s="44"/>
      <c r="AU973" s="44"/>
      <c r="AV973" s="44"/>
      <c r="AW973" s="44"/>
      <c r="AX973" s="44"/>
      <c r="AY973" s="44"/>
      <c r="AZ973" s="44"/>
      <c r="BA973" s="44"/>
      <c r="BB973" s="41"/>
    </row>
    <row r="974" spans="1:60" ht="56.25" customHeight="1" x14ac:dyDescent="0.25">
      <c r="A974" s="157" t="s">
        <v>276</v>
      </c>
      <c r="B974" s="16" t="s">
        <v>34</v>
      </c>
      <c r="C974" s="16" t="s">
        <v>34</v>
      </c>
      <c r="D974" s="16" t="s">
        <v>41</v>
      </c>
      <c r="E974" s="16" t="s">
        <v>46</v>
      </c>
      <c r="F974" s="294" t="s">
        <v>1374</v>
      </c>
      <c r="G974" s="54" t="s">
        <v>459</v>
      </c>
      <c r="H974" s="17" t="s">
        <v>460</v>
      </c>
      <c r="I974" s="146" t="s">
        <v>897</v>
      </c>
      <c r="J974" s="18" t="s">
        <v>550</v>
      </c>
      <c r="K974" s="67"/>
      <c r="L974" s="67"/>
      <c r="M974" s="18" t="s">
        <v>907</v>
      </c>
      <c r="N974" s="59">
        <v>100000000</v>
      </c>
      <c r="O974" s="43">
        <f t="shared" si="161"/>
        <v>100000000</v>
      </c>
      <c r="P974" s="44">
        <v>100000000</v>
      </c>
      <c r="Q974" s="44">
        <v>0</v>
      </c>
      <c r="R974" s="44"/>
      <c r="S974" s="44">
        <v>0</v>
      </c>
      <c r="T974" s="44">
        <v>0</v>
      </c>
      <c r="U974" s="44">
        <v>0</v>
      </c>
      <c r="V974" s="44">
        <v>0</v>
      </c>
      <c r="W974" s="44">
        <v>0</v>
      </c>
      <c r="X974" s="44">
        <v>0</v>
      </c>
      <c r="Y974" s="44"/>
      <c r="Z974" s="44">
        <v>0</v>
      </c>
      <c r="AA974" s="44"/>
      <c r="AB974" s="44">
        <v>0</v>
      </c>
      <c r="AC974" s="44">
        <v>0</v>
      </c>
      <c r="AD974" s="44">
        <v>0</v>
      </c>
      <c r="AE974" s="44"/>
      <c r="AF974" s="44">
        <v>0</v>
      </c>
      <c r="AG974" s="44">
        <v>0</v>
      </c>
      <c r="AH974" s="44">
        <v>0</v>
      </c>
      <c r="AI974" s="44">
        <v>0</v>
      </c>
      <c r="AJ974" s="44">
        <v>0</v>
      </c>
      <c r="AK974" s="44">
        <v>0</v>
      </c>
      <c r="AL974" s="44">
        <v>0</v>
      </c>
      <c r="AM974" s="44">
        <v>0</v>
      </c>
      <c r="AN974" s="44">
        <v>0</v>
      </c>
      <c r="AO974" s="44">
        <v>0</v>
      </c>
      <c r="AP974" s="44">
        <v>0</v>
      </c>
      <c r="AQ974" s="44">
        <v>0</v>
      </c>
      <c r="AR974" s="44">
        <v>0</v>
      </c>
      <c r="AS974" s="44">
        <v>0</v>
      </c>
      <c r="AT974" s="44">
        <v>0</v>
      </c>
      <c r="AU974" s="44">
        <v>0</v>
      </c>
      <c r="AV974" s="44"/>
      <c r="AW974" s="44"/>
      <c r="AX974" s="44">
        <v>0</v>
      </c>
      <c r="AY974" s="44"/>
      <c r="AZ974" s="44">
        <v>0</v>
      </c>
      <c r="BA974" s="44"/>
      <c r="BB974" s="41"/>
      <c r="BH974" s="129">
        <f>+N974-O974</f>
        <v>0</v>
      </c>
    </row>
    <row r="975" spans="1:60" ht="26.25" customHeight="1" x14ac:dyDescent="0.25">
      <c r="A975" s="157"/>
      <c r="B975" s="16"/>
      <c r="C975" s="16"/>
      <c r="D975" s="16"/>
      <c r="E975" s="16"/>
      <c r="F975" s="16"/>
      <c r="G975" s="54"/>
      <c r="H975" s="17"/>
      <c r="I975" s="146"/>
      <c r="J975" s="18"/>
      <c r="K975" s="70" t="s">
        <v>1066</v>
      </c>
      <c r="L975" s="71">
        <v>100000000</v>
      </c>
      <c r="M975" s="18"/>
      <c r="N975" s="18"/>
      <c r="O975" s="43">
        <f t="shared" si="161"/>
        <v>0</v>
      </c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  <c r="AL975" s="44"/>
      <c r="AM975" s="44"/>
      <c r="AN975" s="44"/>
      <c r="AO975" s="44"/>
      <c r="AP975" s="44"/>
      <c r="AQ975" s="44"/>
      <c r="AR975" s="44"/>
      <c r="AS975" s="44"/>
      <c r="AT975" s="44"/>
      <c r="AU975" s="44"/>
      <c r="AV975" s="44"/>
      <c r="AW975" s="44"/>
      <c r="AX975" s="44"/>
      <c r="AY975" s="44"/>
      <c r="AZ975" s="44"/>
      <c r="BA975" s="44"/>
      <c r="BB975" s="41"/>
    </row>
    <row r="976" spans="1:60" ht="22.5" customHeight="1" x14ac:dyDescent="0.25">
      <c r="A976" s="157" t="s">
        <v>276</v>
      </c>
      <c r="B976" s="16" t="s">
        <v>34</v>
      </c>
      <c r="C976" s="16" t="s">
        <v>34</v>
      </c>
      <c r="D976" s="16" t="s">
        <v>41</v>
      </c>
      <c r="E976" s="16" t="s">
        <v>46</v>
      </c>
      <c r="F976" s="294" t="s">
        <v>1375</v>
      </c>
      <c r="G976" s="54" t="s">
        <v>461</v>
      </c>
      <c r="H976" s="17" t="s">
        <v>462</v>
      </c>
      <c r="I976" s="146" t="s">
        <v>898</v>
      </c>
      <c r="J976" s="18" t="s">
        <v>550</v>
      </c>
      <c r="K976" s="67"/>
      <c r="L976" s="67"/>
      <c r="M976" s="18" t="s">
        <v>907</v>
      </c>
      <c r="N976" s="59">
        <v>200000000</v>
      </c>
      <c r="O976" s="43">
        <f t="shared" si="161"/>
        <v>200000000</v>
      </c>
      <c r="P976" s="44">
        <v>200000000</v>
      </c>
      <c r="Q976" s="44">
        <v>0</v>
      </c>
      <c r="R976" s="44"/>
      <c r="S976" s="44">
        <v>0</v>
      </c>
      <c r="T976" s="44">
        <v>0</v>
      </c>
      <c r="U976" s="44">
        <v>0</v>
      </c>
      <c r="V976" s="44">
        <v>0</v>
      </c>
      <c r="W976" s="44">
        <v>0</v>
      </c>
      <c r="X976" s="44">
        <v>0</v>
      </c>
      <c r="Y976" s="44"/>
      <c r="Z976" s="44">
        <v>0</v>
      </c>
      <c r="AA976" s="44"/>
      <c r="AB976" s="44">
        <v>0</v>
      </c>
      <c r="AC976" s="44">
        <v>0</v>
      </c>
      <c r="AD976" s="44">
        <v>0</v>
      </c>
      <c r="AE976" s="44"/>
      <c r="AF976" s="44">
        <v>0</v>
      </c>
      <c r="AG976" s="44">
        <v>0</v>
      </c>
      <c r="AH976" s="44">
        <v>0</v>
      </c>
      <c r="AI976" s="44">
        <v>0</v>
      </c>
      <c r="AJ976" s="44">
        <v>0</v>
      </c>
      <c r="AK976" s="44">
        <v>0</v>
      </c>
      <c r="AL976" s="44">
        <v>0</v>
      </c>
      <c r="AM976" s="44">
        <v>0</v>
      </c>
      <c r="AN976" s="44">
        <v>0</v>
      </c>
      <c r="AO976" s="44">
        <v>0</v>
      </c>
      <c r="AP976" s="44">
        <v>0</v>
      </c>
      <c r="AQ976" s="44">
        <v>0</v>
      </c>
      <c r="AR976" s="44">
        <v>0</v>
      </c>
      <c r="AS976" s="44">
        <v>0</v>
      </c>
      <c r="AT976" s="44">
        <v>0</v>
      </c>
      <c r="AU976" s="44">
        <v>0</v>
      </c>
      <c r="AV976" s="44"/>
      <c r="AW976" s="44"/>
      <c r="AX976" s="44">
        <v>0</v>
      </c>
      <c r="AY976" s="44"/>
      <c r="AZ976" s="44">
        <v>0</v>
      </c>
      <c r="BA976" s="44"/>
      <c r="BB976" s="41"/>
      <c r="BH976" s="129">
        <f>+N976-O976</f>
        <v>0</v>
      </c>
    </row>
    <row r="977" spans="1:60" ht="26.25" customHeight="1" x14ac:dyDescent="0.25">
      <c r="A977" s="157"/>
      <c r="B977" s="16"/>
      <c r="C977" s="16"/>
      <c r="D977" s="16"/>
      <c r="E977" s="16"/>
      <c r="F977" s="16"/>
      <c r="G977" s="54"/>
      <c r="H977" s="17"/>
      <c r="I977" s="146"/>
      <c r="J977" s="18"/>
      <c r="K977" s="70" t="s">
        <v>1066</v>
      </c>
      <c r="L977" s="71">
        <v>200000000</v>
      </c>
      <c r="M977" s="18"/>
      <c r="N977" s="18"/>
      <c r="O977" s="43">
        <f t="shared" si="161"/>
        <v>0</v>
      </c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  <c r="AL977" s="44"/>
      <c r="AM977" s="44"/>
      <c r="AN977" s="44"/>
      <c r="AO977" s="44"/>
      <c r="AP977" s="44"/>
      <c r="AQ977" s="44"/>
      <c r="AR977" s="44"/>
      <c r="AS977" s="44"/>
      <c r="AT977" s="44"/>
      <c r="AU977" s="44"/>
      <c r="AV977" s="44"/>
      <c r="AW977" s="44"/>
      <c r="AX977" s="44"/>
      <c r="AY977" s="44"/>
      <c r="AZ977" s="44"/>
      <c r="BA977" s="44"/>
      <c r="BB977" s="41"/>
    </row>
    <row r="978" spans="1:60" ht="33.75" customHeight="1" x14ac:dyDescent="0.25">
      <c r="A978" s="157" t="s">
        <v>276</v>
      </c>
      <c r="B978" s="16" t="s">
        <v>34</v>
      </c>
      <c r="C978" s="16" t="s">
        <v>34</v>
      </c>
      <c r="D978" s="16" t="s">
        <v>41</v>
      </c>
      <c r="E978" s="16" t="s">
        <v>46</v>
      </c>
      <c r="F978" s="294" t="s">
        <v>1246</v>
      </c>
      <c r="G978" s="54"/>
      <c r="H978" s="17" t="s">
        <v>768</v>
      </c>
      <c r="I978" s="146" t="s">
        <v>881</v>
      </c>
      <c r="J978" s="18"/>
      <c r="K978" s="67"/>
      <c r="L978" s="67"/>
      <c r="M978" s="18" t="s">
        <v>907</v>
      </c>
      <c r="N978" s="59">
        <f>+L979</f>
        <v>9000000000</v>
      </c>
      <c r="O978" s="43">
        <f t="shared" si="161"/>
        <v>9000000000</v>
      </c>
      <c r="P978" s="44">
        <f>+L979</f>
        <v>9000000000</v>
      </c>
      <c r="Q978" s="44"/>
      <c r="R978" s="44"/>
      <c r="S978" s="44"/>
      <c r="T978" s="44"/>
      <c r="U978" s="44"/>
      <c r="V978" s="44"/>
      <c r="W978" s="44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  <c r="AL978" s="44"/>
      <c r="AM978" s="44"/>
      <c r="AN978" s="44"/>
      <c r="AO978" s="44"/>
      <c r="AP978" s="44"/>
      <c r="AQ978" s="44"/>
      <c r="AR978" s="44"/>
      <c r="AS978" s="44"/>
      <c r="AT978" s="44"/>
      <c r="AU978" s="44"/>
      <c r="AV978" s="44"/>
      <c r="AW978" s="44"/>
      <c r="AX978" s="44"/>
      <c r="AY978" s="44"/>
      <c r="AZ978" s="44"/>
      <c r="BA978" s="44"/>
      <c r="BB978" s="41"/>
      <c r="BH978" s="129">
        <f>+N978-O978</f>
        <v>0</v>
      </c>
    </row>
    <row r="979" spans="1:60" ht="26.25" customHeight="1" x14ac:dyDescent="0.25">
      <c r="A979" s="157"/>
      <c r="B979" s="16"/>
      <c r="C979" s="16"/>
      <c r="D979" s="16"/>
      <c r="E979" s="16"/>
      <c r="F979" s="16"/>
      <c r="G979" s="54"/>
      <c r="H979" s="17"/>
      <c r="I979" s="146"/>
      <c r="J979" s="18"/>
      <c r="K979" s="100" t="s">
        <v>923</v>
      </c>
      <c r="L979" s="72">
        <v>9000000000</v>
      </c>
      <c r="M979" s="18"/>
      <c r="N979" s="18"/>
      <c r="O979" s="43">
        <f t="shared" si="161"/>
        <v>0</v>
      </c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  <c r="AL979" s="44"/>
      <c r="AM979" s="44"/>
      <c r="AN979" s="44"/>
      <c r="AO979" s="44"/>
      <c r="AP979" s="44"/>
      <c r="AQ979" s="44"/>
      <c r="AR979" s="44"/>
      <c r="AS979" s="44"/>
      <c r="AT979" s="44"/>
      <c r="AU979" s="44"/>
      <c r="AV979" s="44"/>
      <c r="AW979" s="44"/>
      <c r="AX979" s="44"/>
      <c r="AY979" s="44"/>
      <c r="AZ979" s="44"/>
      <c r="BA979" s="44"/>
      <c r="BB979" s="41"/>
    </row>
    <row r="980" spans="1:60" ht="33.75" customHeight="1" x14ac:dyDescent="0.25">
      <c r="A980" s="157" t="s">
        <v>276</v>
      </c>
      <c r="B980" s="16" t="s">
        <v>34</v>
      </c>
      <c r="C980" s="16" t="s">
        <v>34</v>
      </c>
      <c r="D980" s="16" t="s">
        <v>41</v>
      </c>
      <c r="E980" s="16" t="s">
        <v>46</v>
      </c>
      <c r="F980" s="294" t="s">
        <v>1247</v>
      </c>
      <c r="G980" s="54" t="s">
        <v>463</v>
      </c>
      <c r="H980" s="17" t="s">
        <v>464</v>
      </c>
      <c r="I980" s="146" t="s">
        <v>899</v>
      </c>
      <c r="J980" s="18" t="s">
        <v>550</v>
      </c>
      <c r="K980" s="67"/>
      <c r="L980" s="67"/>
      <c r="M980" s="18" t="s">
        <v>907</v>
      </c>
      <c r="N980" s="59">
        <v>348283897</v>
      </c>
      <c r="O980" s="43">
        <f t="shared" si="161"/>
        <v>348283897</v>
      </c>
      <c r="P980" s="44">
        <v>0</v>
      </c>
      <c r="Q980" s="44">
        <v>0</v>
      </c>
      <c r="R980" s="44"/>
      <c r="S980" s="44">
        <v>0</v>
      </c>
      <c r="T980" s="44">
        <v>0</v>
      </c>
      <c r="U980" s="44">
        <v>0</v>
      </c>
      <c r="V980" s="44">
        <v>0</v>
      </c>
      <c r="W980" s="44">
        <v>0</v>
      </c>
      <c r="X980" s="44">
        <v>332218897</v>
      </c>
      <c r="Y980" s="44"/>
      <c r="Z980" s="44">
        <v>16065000</v>
      </c>
      <c r="AA980" s="44"/>
      <c r="AB980" s="44">
        <v>0</v>
      </c>
      <c r="AC980" s="44">
        <v>0</v>
      </c>
      <c r="AD980" s="44">
        <v>0</v>
      </c>
      <c r="AE980" s="44"/>
      <c r="AF980" s="44">
        <v>0</v>
      </c>
      <c r="AG980" s="44">
        <v>0</v>
      </c>
      <c r="AH980" s="44">
        <v>0</v>
      </c>
      <c r="AI980" s="44">
        <v>0</v>
      </c>
      <c r="AJ980" s="44">
        <v>0</v>
      </c>
      <c r="AK980" s="44">
        <v>0</v>
      </c>
      <c r="AL980" s="44">
        <v>0</v>
      </c>
      <c r="AM980" s="44">
        <v>0</v>
      </c>
      <c r="AN980" s="44">
        <v>0</v>
      </c>
      <c r="AO980" s="44">
        <v>0</v>
      </c>
      <c r="AP980" s="44">
        <v>0</v>
      </c>
      <c r="AQ980" s="44">
        <v>0</v>
      </c>
      <c r="AR980" s="44">
        <v>0</v>
      </c>
      <c r="AS980" s="44">
        <v>0</v>
      </c>
      <c r="AT980" s="44">
        <v>0</v>
      </c>
      <c r="AU980" s="44">
        <v>0</v>
      </c>
      <c r="AV980" s="44"/>
      <c r="AW980" s="44"/>
      <c r="AX980" s="44">
        <v>0</v>
      </c>
      <c r="AY980" s="44"/>
      <c r="AZ980" s="44">
        <v>0</v>
      </c>
      <c r="BA980" s="44"/>
      <c r="BB980" s="41"/>
      <c r="BH980" s="129">
        <f>+N980-O980</f>
        <v>0</v>
      </c>
    </row>
    <row r="981" spans="1:60" ht="25.5" x14ac:dyDescent="0.25">
      <c r="A981" s="157"/>
      <c r="B981" s="16"/>
      <c r="C981" s="16"/>
      <c r="D981" s="16"/>
      <c r="E981" s="16"/>
      <c r="F981" s="16"/>
      <c r="G981" s="54"/>
      <c r="H981" s="17"/>
      <c r="I981" s="146"/>
      <c r="J981" s="18"/>
      <c r="K981" s="70" t="s">
        <v>980</v>
      </c>
      <c r="L981" s="71">
        <v>139814100</v>
      </c>
      <c r="M981" s="18"/>
      <c r="N981" s="18"/>
      <c r="O981" s="43">
        <f t="shared" si="161"/>
        <v>0</v>
      </c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  <c r="AL981" s="44"/>
      <c r="AM981" s="44"/>
      <c r="AN981" s="44"/>
      <c r="AO981" s="44"/>
      <c r="AP981" s="44"/>
      <c r="AQ981" s="44"/>
      <c r="AR981" s="44"/>
      <c r="AS981" s="44"/>
      <c r="AT981" s="44"/>
      <c r="AU981" s="44"/>
      <c r="AV981" s="44"/>
      <c r="AW981" s="44"/>
      <c r="AX981" s="44"/>
      <c r="AY981" s="44"/>
      <c r="AZ981" s="44"/>
      <c r="BA981" s="44"/>
      <c r="BB981" s="41">
        <v>22281162188.459999</v>
      </c>
    </row>
    <row r="982" spans="1:60" ht="38.25" x14ac:dyDescent="0.25">
      <c r="A982" s="157"/>
      <c r="B982" s="16"/>
      <c r="C982" s="16"/>
      <c r="D982" s="16"/>
      <c r="E982" s="16"/>
      <c r="F982" s="16"/>
      <c r="G982" s="54"/>
      <c r="H982" s="17"/>
      <c r="I982" s="146"/>
      <c r="J982" s="18"/>
      <c r="K982" s="102" t="s">
        <v>999</v>
      </c>
      <c r="L982" s="71">
        <v>28500000</v>
      </c>
      <c r="M982" s="18"/>
      <c r="N982" s="18"/>
      <c r="O982" s="43">
        <f t="shared" si="161"/>
        <v>0</v>
      </c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  <c r="AL982" s="44"/>
      <c r="AM982" s="44"/>
      <c r="AN982" s="44"/>
      <c r="AO982" s="44"/>
      <c r="AP982" s="44"/>
      <c r="AQ982" s="44"/>
      <c r="AR982" s="44"/>
      <c r="AS982" s="44"/>
      <c r="AT982" s="44"/>
      <c r="AU982" s="44"/>
      <c r="AV982" s="44"/>
      <c r="AW982" s="44"/>
      <c r="AX982" s="44"/>
      <c r="AY982" s="44"/>
      <c r="AZ982" s="44"/>
      <c r="BA982" s="44"/>
      <c r="BB982" s="41"/>
    </row>
    <row r="983" spans="1:60" ht="38.25" x14ac:dyDescent="0.25">
      <c r="A983" s="157"/>
      <c r="B983" s="16"/>
      <c r="C983" s="16"/>
      <c r="D983" s="16"/>
      <c r="E983" s="16"/>
      <c r="F983" s="16"/>
      <c r="G983" s="54"/>
      <c r="H983" s="17"/>
      <c r="I983" s="146"/>
      <c r="J983" s="18"/>
      <c r="K983" s="102" t="s">
        <v>1000</v>
      </c>
      <c r="L983" s="71">
        <v>163904797</v>
      </c>
      <c r="M983" s="18"/>
      <c r="N983" s="59"/>
      <c r="O983" s="43">
        <f t="shared" si="161"/>
        <v>0</v>
      </c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  <c r="AI983" s="44"/>
      <c r="AJ983" s="44"/>
      <c r="AK983" s="44"/>
      <c r="AL983" s="44"/>
      <c r="AM983" s="44"/>
      <c r="AN983" s="44"/>
      <c r="AO983" s="44"/>
      <c r="AP983" s="44"/>
      <c r="AQ983" s="44"/>
      <c r="AR983" s="44"/>
      <c r="AS983" s="44"/>
      <c r="AT983" s="44"/>
      <c r="AU983" s="44"/>
      <c r="AV983" s="44"/>
      <c r="AW983" s="44"/>
      <c r="AX983" s="44"/>
      <c r="AY983" s="44"/>
      <c r="AZ983" s="44"/>
      <c r="BA983" s="44"/>
      <c r="BB983" s="41"/>
    </row>
    <row r="984" spans="1:60" ht="39" customHeight="1" x14ac:dyDescent="0.25">
      <c r="A984" s="157"/>
      <c r="B984" s="16"/>
      <c r="C984" s="16"/>
      <c r="D984" s="16"/>
      <c r="E984" s="16"/>
      <c r="F984" s="16"/>
      <c r="G984" s="54"/>
      <c r="H984" s="17"/>
      <c r="I984" s="146"/>
      <c r="J984" s="18"/>
      <c r="K984" s="70" t="s">
        <v>1004</v>
      </c>
      <c r="L984" s="71">
        <v>7650000</v>
      </c>
      <c r="M984" s="18"/>
      <c r="N984" s="59"/>
      <c r="O984" s="43">
        <f t="shared" si="161"/>
        <v>0</v>
      </c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  <c r="AL984" s="44"/>
      <c r="AM984" s="44"/>
      <c r="AN984" s="44"/>
      <c r="AO984" s="44"/>
      <c r="AP984" s="44"/>
      <c r="AQ984" s="44"/>
      <c r="AR984" s="44"/>
      <c r="AS984" s="44"/>
      <c r="AT984" s="44"/>
      <c r="AU984" s="44"/>
      <c r="AV984" s="44"/>
      <c r="AW984" s="44"/>
      <c r="AX984" s="44"/>
      <c r="AY984" s="44"/>
      <c r="AZ984" s="44"/>
      <c r="BA984" s="44"/>
      <c r="BB984" s="41"/>
    </row>
    <row r="985" spans="1:60" ht="26.25" customHeight="1" x14ac:dyDescent="0.25">
      <c r="A985" s="157"/>
      <c r="B985" s="16"/>
      <c r="C985" s="16"/>
      <c r="D985" s="16"/>
      <c r="E985" s="16"/>
      <c r="F985" s="16"/>
      <c r="G985" s="54"/>
      <c r="H985" s="17"/>
      <c r="I985" s="146"/>
      <c r="J985" s="18"/>
      <c r="K985" s="70" t="s">
        <v>955</v>
      </c>
      <c r="L985" s="71">
        <v>8415000</v>
      </c>
      <c r="M985" s="18"/>
      <c r="N985" s="18"/>
      <c r="O985" s="43">
        <f t="shared" si="161"/>
        <v>0</v>
      </c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  <c r="AA985" s="44"/>
      <c r="AB985" s="44"/>
      <c r="AC985" s="44"/>
      <c r="AD985" s="44"/>
      <c r="AE985" s="44"/>
      <c r="AF985" s="44"/>
      <c r="AG985" s="44"/>
      <c r="AH985" s="44"/>
      <c r="AI985" s="44"/>
      <c r="AJ985" s="44"/>
      <c r="AK985" s="44"/>
      <c r="AL985" s="44"/>
      <c r="AM985" s="44"/>
      <c r="AN985" s="44"/>
      <c r="AO985" s="44"/>
      <c r="AP985" s="44"/>
      <c r="AQ985" s="44"/>
      <c r="AR985" s="44"/>
      <c r="AS985" s="44"/>
      <c r="AT985" s="44"/>
      <c r="AU985" s="44"/>
      <c r="AV985" s="44"/>
      <c r="AW985" s="44"/>
      <c r="AX985" s="44"/>
      <c r="AY985" s="44"/>
      <c r="AZ985" s="44"/>
      <c r="BA985" s="44"/>
      <c r="BB985" s="41"/>
    </row>
    <row r="986" spans="1:60" ht="33.75" x14ac:dyDescent="0.25">
      <c r="A986" s="157" t="s">
        <v>276</v>
      </c>
      <c r="B986" s="16" t="s">
        <v>34</v>
      </c>
      <c r="C986" s="16" t="s">
        <v>34</v>
      </c>
      <c r="D986" s="16" t="s">
        <v>41</v>
      </c>
      <c r="E986" s="16" t="s">
        <v>46</v>
      </c>
      <c r="F986" s="294" t="s">
        <v>1376</v>
      </c>
      <c r="G986" s="54" t="s">
        <v>1096</v>
      </c>
      <c r="H986" s="17" t="s">
        <v>1091</v>
      </c>
      <c r="I986" s="146" t="s">
        <v>1093</v>
      </c>
      <c r="J986" s="18" t="s">
        <v>550</v>
      </c>
      <c r="K986" s="70"/>
      <c r="L986" s="71"/>
      <c r="M986" s="18" t="s">
        <v>907</v>
      </c>
      <c r="N986" s="59">
        <v>164752922.16999996</v>
      </c>
      <c r="O986" s="43">
        <f t="shared" si="161"/>
        <v>164752922.16999996</v>
      </c>
      <c r="P986" s="44">
        <v>164752922.16999996</v>
      </c>
      <c r="Q986" s="44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  <c r="AL986" s="44"/>
      <c r="AM986" s="44"/>
      <c r="AN986" s="44"/>
      <c r="AO986" s="44"/>
      <c r="AP986" s="44"/>
      <c r="AQ986" s="44"/>
      <c r="AR986" s="44"/>
      <c r="AS986" s="44"/>
      <c r="AT986" s="44"/>
      <c r="AU986" s="44"/>
      <c r="AV986" s="44"/>
      <c r="AW986" s="44"/>
      <c r="AX986" s="44"/>
      <c r="AY986" s="44"/>
      <c r="AZ986" s="44"/>
      <c r="BA986" s="44"/>
      <c r="BB986" s="41"/>
    </row>
    <row r="987" spans="1:60" ht="22.5" x14ac:dyDescent="0.25">
      <c r="A987" s="157"/>
      <c r="B987" s="16"/>
      <c r="C987" s="16"/>
      <c r="D987" s="16"/>
      <c r="E987" s="16"/>
      <c r="F987" s="16"/>
      <c r="G987" s="54" t="s">
        <v>1097</v>
      </c>
      <c r="H987" s="17" t="s">
        <v>1092</v>
      </c>
      <c r="I987" s="146"/>
      <c r="J987" s="18"/>
      <c r="K987" s="70"/>
      <c r="L987" s="71"/>
      <c r="M987" s="18"/>
      <c r="N987" s="18"/>
      <c r="O987" s="43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  <c r="AL987" s="44"/>
      <c r="AM987" s="44"/>
      <c r="AN987" s="44"/>
      <c r="AO987" s="44"/>
      <c r="AP987" s="44"/>
      <c r="AQ987" s="44"/>
      <c r="AR987" s="44"/>
      <c r="AS987" s="44"/>
      <c r="AT987" s="44"/>
      <c r="AU987" s="44"/>
      <c r="AV987" s="44"/>
      <c r="AW987" s="44"/>
      <c r="AX987" s="44"/>
      <c r="AY987" s="44"/>
      <c r="AZ987" s="44"/>
      <c r="BA987" s="44"/>
      <c r="BB987" s="41"/>
    </row>
    <row r="988" spans="1:60" ht="51" customHeight="1" x14ac:dyDescent="0.25">
      <c r="A988" s="157"/>
      <c r="B988" s="16"/>
      <c r="C988" s="16"/>
      <c r="D988" s="16"/>
      <c r="E988" s="16"/>
      <c r="F988" s="16"/>
      <c r="G988" s="54"/>
      <c r="H988" s="17"/>
      <c r="I988" s="146"/>
      <c r="J988" s="18"/>
      <c r="K988" s="70" t="s">
        <v>1067</v>
      </c>
      <c r="L988" s="72">
        <f>949838782.17-785085860</f>
        <v>164752922.16999996</v>
      </c>
      <c r="M988" s="18"/>
      <c r="N988" s="59"/>
      <c r="O988" s="43">
        <f>+SUM(P988:BA988)</f>
        <v>0</v>
      </c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  <c r="AI988" s="44"/>
      <c r="AJ988" s="44"/>
      <c r="AK988" s="44"/>
      <c r="AL988" s="44"/>
      <c r="AM988" s="44"/>
      <c r="AN988" s="44"/>
      <c r="AO988" s="44"/>
      <c r="AP988" s="44"/>
      <c r="AQ988" s="44"/>
      <c r="AR988" s="44"/>
      <c r="AS988" s="44"/>
      <c r="AT988" s="44"/>
      <c r="AU988" s="44"/>
      <c r="AV988" s="44"/>
      <c r="AW988" s="44"/>
      <c r="AX988" s="44"/>
      <c r="AY988" s="44"/>
      <c r="AZ988" s="44"/>
      <c r="BA988" s="44"/>
      <c r="BB988" s="41"/>
    </row>
    <row r="989" spans="1:60" ht="13.5" customHeight="1" x14ac:dyDescent="0.25">
      <c r="A989" s="157" t="s">
        <v>276</v>
      </c>
      <c r="B989" s="16" t="s">
        <v>34</v>
      </c>
      <c r="C989" s="16" t="s">
        <v>34</v>
      </c>
      <c r="D989" s="16" t="s">
        <v>41</v>
      </c>
      <c r="E989" s="158" t="s">
        <v>54</v>
      </c>
      <c r="F989" s="16"/>
      <c r="G989" s="54"/>
      <c r="H989" s="17"/>
      <c r="I989" s="18" t="s">
        <v>546</v>
      </c>
      <c r="J989" s="18"/>
      <c r="K989" s="67"/>
      <c r="L989" s="67"/>
      <c r="M989" s="18"/>
      <c r="N989" s="18"/>
      <c r="O989" s="43">
        <f t="shared" si="161"/>
        <v>3580000000</v>
      </c>
      <c r="P989" s="43">
        <f>+P990+P994+P996+P998+P1000+P1002+P1004+P1006</f>
        <v>3580000000</v>
      </c>
      <c r="Q989" s="43">
        <f t="shared" ref="Q989:BB989" si="163">+Q990+Q994+Q996+Q998+Q1000+Q1002+Q1004+Q1006</f>
        <v>0</v>
      </c>
      <c r="R989" s="43">
        <f t="shared" si="163"/>
        <v>0</v>
      </c>
      <c r="S989" s="43">
        <f t="shared" si="163"/>
        <v>0</v>
      </c>
      <c r="T989" s="43">
        <f t="shared" si="163"/>
        <v>0</v>
      </c>
      <c r="U989" s="43">
        <f t="shared" si="163"/>
        <v>0</v>
      </c>
      <c r="V989" s="43">
        <f t="shared" si="163"/>
        <v>0</v>
      </c>
      <c r="W989" s="43">
        <f t="shared" si="163"/>
        <v>0</v>
      </c>
      <c r="X989" s="43">
        <f t="shared" si="163"/>
        <v>0</v>
      </c>
      <c r="Y989" s="43">
        <f t="shared" si="163"/>
        <v>0</v>
      </c>
      <c r="Z989" s="43">
        <f t="shared" si="163"/>
        <v>0</v>
      </c>
      <c r="AA989" s="43">
        <f t="shared" si="163"/>
        <v>0</v>
      </c>
      <c r="AB989" s="43">
        <f t="shared" si="163"/>
        <v>0</v>
      </c>
      <c r="AC989" s="43">
        <f t="shared" si="163"/>
        <v>0</v>
      </c>
      <c r="AD989" s="43">
        <f t="shared" si="163"/>
        <v>0</v>
      </c>
      <c r="AE989" s="43">
        <f t="shared" si="163"/>
        <v>0</v>
      </c>
      <c r="AF989" s="43">
        <f t="shared" si="163"/>
        <v>0</v>
      </c>
      <c r="AG989" s="43">
        <f t="shared" si="163"/>
        <v>0</v>
      </c>
      <c r="AH989" s="43">
        <f t="shared" si="163"/>
        <v>0</v>
      </c>
      <c r="AI989" s="43">
        <f t="shared" si="163"/>
        <v>0</v>
      </c>
      <c r="AJ989" s="43">
        <f t="shared" si="163"/>
        <v>0</v>
      </c>
      <c r="AK989" s="43">
        <f t="shared" si="163"/>
        <v>0</v>
      </c>
      <c r="AL989" s="43">
        <f t="shared" si="163"/>
        <v>0</v>
      </c>
      <c r="AM989" s="43">
        <f t="shared" si="163"/>
        <v>0</v>
      </c>
      <c r="AN989" s="43">
        <f t="shared" si="163"/>
        <v>0</v>
      </c>
      <c r="AO989" s="43">
        <f t="shared" si="163"/>
        <v>0</v>
      </c>
      <c r="AP989" s="43">
        <f t="shared" si="163"/>
        <v>0</v>
      </c>
      <c r="AQ989" s="43">
        <f t="shared" si="163"/>
        <v>0</v>
      </c>
      <c r="AR989" s="43">
        <f t="shared" si="163"/>
        <v>0</v>
      </c>
      <c r="AS989" s="43">
        <f t="shared" si="163"/>
        <v>0</v>
      </c>
      <c r="AT989" s="43">
        <f t="shared" si="163"/>
        <v>0</v>
      </c>
      <c r="AU989" s="43">
        <f t="shared" si="163"/>
        <v>0</v>
      </c>
      <c r="AV989" s="43">
        <f t="shared" si="163"/>
        <v>0</v>
      </c>
      <c r="AW989" s="43">
        <f t="shared" si="163"/>
        <v>0</v>
      </c>
      <c r="AX989" s="43">
        <f t="shared" si="163"/>
        <v>0</v>
      </c>
      <c r="AY989" s="43">
        <f t="shared" si="163"/>
        <v>0</v>
      </c>
      <c r="AZ989" s="43">
        <f t="shared" si="163"/>
        <v>0</v>
      </c>
      <c r="BA989" s="43">
        <f t="shared" si="163"/>
        <v>0</v>
      </c>
      <c r="BB989" s="43">
        <f t="shared" si="163"/>
        <v>0</v>
      </c>
    </row>
    <row r="990" spans="1:60" ht="33.75" customHeight="1" x14ac:dyDescent="0.25">
      <c r="A990" s="157" t="s">
        <v>276</v>
      </c>
      <c r="B990" s="16" t="s">
        <v>34</v>
      </c>
      <c r="C990" s="16" t="s">
        <v>34</v>
      </c>
      <c r="D990" s="16" t="s">
        <v>41</v>
      </c>
      <c r="E990" s="158" t="s">
        <v>54</v>
      </c>
      <c r="F990" s="294" t="s">
        <v>1377</v>
      </c>
      <c r="G990" s="195" t="s">
        <v>537</v>
      </c>
      <c r="H990" s="17" t="s">
        <v>528</v>
      </c>
      <c r="I990" s="146" t="s">
        <v>867</v>
      </c>
      <c r="J990" s="18" t="s">
        <v>550</v>
      </c>
      <c r="K990" s="67"/>
      <c r="L990" s="67"/>
      <c r="M990" s="18" t="s">
        <v>907</v>
      </c>
      <c r="N990" s="59">
        <v>200000000</v>
      </c>
      <c r="O990" s="43">
        <f t="shared" si="161"/>
        <v>200000000</v>
      </c>
      <c r="P990" s="44">
        <v>200000000</v>
      </c>
      <c r="Q990" s="44"/>
      <c r="R990" s="44"/>
      <c r="S990" s="44"/>
      <c r="T990" s="44"/>
      <c r="U990" s="44"/>
      <c r="V990" s="44"/>
      <c r="W990" s="44"/>
      <c r="X990" s="4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  <c r="AL990" s="44"/>
      <c r="AM990" s="44"/>
      <c r="AN990" s="44"/>
      <c r="AO990" s="44"/>
      <c r="AP990" s="44"/>
      <c r="AQ990" s="44"/>
      <c r="AR990" s="44"/>
      <c r="AS990" s="44"/>
      <c r="AT990" s="44"/>
      <c r="AU990" s="44"/>
      <c r="AV990" s="44"/>
      <c r="AW990" s="44"/>
      <c r="AX990" s="44"/>
      <c r="AY990" s="44"/>
      <c r="AZ990" s="44"/>
      <c r="BA990" s="44"/>
      <c r="BB990" s="41"/>
      <c r="BH990" s="129">
        <f>+N990-O990</f>
        <v>0</v>
      </c>
    </row>
    <row r="991" spans="1:60" ht="45" customHeight="1" x14ac:dyDescent="0.25">
      <c r="A991" s="157"/>
      <c r="B991" s="16"/>
      <c r="C991" s="16"/>
      <c r="D991" s="16"/>
      <c r="E991" s="158"/>
      <c r="F991" s="191"/>
      <c r="G991" s="195" t="s">
        <v>538</v>
      </c>
      <c r="H991" s="17" t="s">
        <v>529</v>
      </c>
      <c r="I991" s="146"/>
      <c r="J991" s="18" t="s">
        <v>550</v>
      </c>
      <c r="K991" s="67"/>
      <c r="L991" s="67"/>
      <c r="M991" s="18" t="s">
        <v>907</v>
      </c>
      <c r="N991" s="18"/>
      <c r="O991" s="43">
        <f t="shared" si="161"/>
        <v>0</v>
      </c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  <c r="AL991" s="44"/>
      <c r="AM991" s="44"/>
      <c r="AN991" s="44"/>
      <c r="AO991" s="44"/>
      <c r="AP991" s="44"/>
      <c r="AQ991" s="44"/>
      <c r="AR991" s="44"/>
      <c r="AS991" s="44"/>
      <c r="AT991" s="44"/>
      <c r="AU991" s="44"/>
      <c r="AV991" s="44"/>
      <c r="AW991" s="44"/>
      <c r="AX991" s="44"/>
      <c r="AY991" s="44"/>
      <c r="AZ991" s="44"/>
      <c r="BA991" s="44"/>
      <c r="BB991" s="41"/>
    </row>
    <row r="992" spans="1:60" ht="33.75" customHeight="1" x14ac:dyDescent="0.25">
      <c r="A992" s="157"/>
      <c r="B992" s="16"/>
      <c r="C992" s="16"/>
      <c r="D992" s="16"/>
      <c r="E992" s="158"/>
      <c r="F992" s="191"/>
      <c r="G992" s="195" t="s">
        <v>539</v>
      </c>
      <c r="H992" s="17" t="s">
        <v>530</v>
      </c>
      <c r="I992" s="146"/>
      <c r="J992" s="18" t="s">
        <v>550</v>
      </c>
      <c r="K992" s="67"/>
      <c r="L992" s="67"/>
      <c r="M992" s="18" t="s">
        <v>907</v>
      </c>
      <c r="N992" s="18"/>
      <c r="O992" s="43">
        <f t="shared" si="161"/>
        <v>0</v>
      </c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  <c r="AL992" s="44"/>
      <c r="AM992" s="44"/>
      <c r="AN992" s="44"/>
      <c r="AO992" s="44"/>
      <c r="AP992" s="44"/>
      <c r="AQ992" s="44"/>
      <c r="AR992" s="44"/>
      <c r="AS992" s="44"/>
      <c r="AT992" s="44"/>
      <c r="AU992" s="44"/>
      <c r="AV992" s="44"/>
      <c r="AW992" s="44"/>
      <c r="AX992" s="44"/>
      <c r="AY992" s="44"/>
      <c r="AZ992" s="44"/>
      <c r="BA992" s="44"/>
      <c r="BB992" s="41"/>
    </row>
    <row r="993" spans="1:60" ht="26.25" customHeight="1" x14ac:dyDescent="0.25">
      <c r="A993" s="157"/>
      <c r="B993" s="16"/>
      <c r="C993" s="16"/>
      <c r="D993" s="16"/>
      <c r="E993" s="158"/>
      <c r="F993" s="191"/>
      <c r="G993" s="195"/>
      <c r="H993" s="17"/>
      <c r="I993" s="146"/>
      <c r="J993" s="18"/>
      <c r="K993" s="70" t="s">
        <v>1066</v>
      </c>
      <c r="L993" s="71">
        <v>200000000</v>
      </c>
      <c r="M993" s="18"/>
      <c r="N993" s="18"/>
      <c r="O993" s="43">
        <f t="shared" si="161"/>
        <v>0</v>
      </c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  <c r="AL993" s="44"/>
      <c r="AM993" s="44"/>
      <c r="AN993" s="44"/>
      <c r="AO993" s="44"/>
      <c r="AP993" s="44"/>
      <c r="AQ993" s="44"/>
      <c r="AR993" s="44"/>
      <c r="AS993" s="44"/>
      <c r="AT993" s="44"/>
      <c r="AU993" s="44"/>
      <c r="AV993" s="44"/>
      <c r="AW993" s="44"/>
      <c r="AX993" s="44"/>
      <c r="AY993" s="44"/>
      <c r="AZ993" s="44"/>
      <c r="BA993" s="44"/>
      <c r="BB993" s="41"/>
    </row>
    <row r="994" spans="1:60" ht="33.75" customHeight="1" x14ac:dyDescent="0.25">
      <c r="A994" s="157" t="s">
        <v>276</v>
      </c>
      <c r="B994" s="16" t="s">
        <v>34</v>
      </c>
      <c r="C994" s="16" t="s">
        <v>34</v>
      </c>
      <c r="D994" s="16" t="s">
        <v>41</v>
      </c>
      <c r="E994" s="158" t="s">
        <v>54</v>
      </c>
      <c r="F994" s="294" t="s">
        <v>1378</v>
      </c>
      <c r="G994" s="195" t="s">
        <v>540</v>
      </c>
      <c r="H994" s="17" t="s">
        <v>531</v>
      </c>
      <c r="I994" s="146" t="s">
        <v>868</v>
      </c>
      <c r="J994" s="18" t="s">
        <v>550</v>
      </c>
      <c r="K994" s="67"/>
      <c r="L994" s="70"/>
      <c r="M994" s="18" t="s">
        <v>907</v>
      </c>
      <c r="N994" s="59">
        <v>45000000</v>
      </c>
      <c r="O994" s="43">
        <f t="shared" si="161"/>
        <v>45000000</v>
      </c>
      <c r="P994" s="44">
        <v>45000000</v>
      </c>
      <c r="Q994" s="44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  <c r="AL994" s="44"/>
      <c r="AM994" s="44"/>
      <c r="AN994" s="44"/>
      <c r="AO994" s="44"/>
      <c r="AP994" s="44"/>
      <c r="AQ994" s="44"/>
      <c r="AR994" s="44"/>
      <c r="AS994" s="44"/>
      <c r="AT994" s="44"/>
      <c r="AU994" s="44"/>
      <c r="AV994" s="44"/>
      <c r="AW994" s="44"/>
      <c r="AX994" s="44"/>
      <c r="AY994" s="44"/>
      <c r="AZ994" s="44"/>
      <c r="BA994" s="44"/>
      <c r="BB994" s="41"/>
      <c r="BH994" s="129">
        <f>+N994-O994</f>
        <v>0</v>
      </c>
    </row>
    <row r="995" spans="1:60" ht="26.25" customHeight="1" x14ac:dyDescent="0.25">
      <c r="A995" s="157"/>
      <c r="B995" s="16"/>
      <c r="C995" s="16"/>
      <c r="D995" s="16"/>
      <c r="E995" s="158"/>
      <c r="F995" s="16"/>
      <c r="G995" s="195"/>
      <c r="H995" s="17"/>
      <c r="I995" s="146"/>
      <c r="J995" s="18"/>
      <c r="K995" s="70" t="s">
        <v>1066</v>
      </c>
      <c r="L995" s="71">
        <v>45000000</v>
      </c>
      <c r="M995" s="18"/>
      <c r="N995" s="18"/>
      <c r="O995" s="43">
        <f t="shared" si="161"/>
        <v>0</v>
      </c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  <c r="AL995" s="44"/>
      <c r="AM995" s="44"/>
      <c r="AN995" s="44"/>
      <c r="AO995" s="44"/>
      <c r="AP995" s="44"/>
      <c r="AQ995" s="44"/>
      <c r="AR995" s="44"/>
      <c r="AS995" s="44"/>
      <c r="AT995" s="44"/>
      <c r="AU995" s="44"/>
      <c r="AV995" s="44"/>
      <c r="AW995" s="44"/>
      <c r="AX995" s="44"/>
      <c r="AY995" s="44"/>
      <c r="AZ995" s="44"/>
      <c r="BA995" s="44"/>
      <c r="BB995" s="41"/>
    </row>
    <row r="996" spans="1:60" ht="33.75" customHeight="1" x14ac:dyDescent="0.25">
      <c r="A996" s="157" t="s">
        <v>276</v>
      </c>
      <c r="B996" s="16" t="s">
        <v>34</v>
      </c>
      <c r="C996" s="16" t="s">
        <v>34</v>
      </c>
      <c r="D996" s="16" t="s">
        <v>41</v>
      </c>
      <c r="E996" s="158" t="s">
        <v>54</v>
      </c>
      <c r="F996" s="294" t="s">
        <v>1379</v>
      </c>
      <c r="G996" s="195" t="s">
        <v>541</v>
      </c>
      <c r="H996" s="17" t="s">
        <v>532</v>
      </c>
      <c r="I996" s="146" t="s">
        <v>869</v>
      </c>
      <c r="J996" s="18" t="s">
        <v>550</v>
      </c>
      <c r="K996" s="67"/>
      <c r="L996" s="70"/>
      <c r="M996" s="18" t="s">
        <v>907</v>
      </c>
      <c r="N996" s="59">
        <v>100000000</v>
      </c>
      <c r="O996" s="43">
        <f t="shared" si="161"/>
        <v>100000000</v>
      </c>
      <c r="P996" s="44">
        <v>100000000</v>
      </c>
      <c r="Q996" s="44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  <c r="AL996" s="44"/>
      <c r="AM996" s="44"/>
      <c r="AN996" s="44"/>
      <c r="AO996" s="44"/>
      <c r="AP996" s="44"/>
      <c r="AQ996" s="44"/>
      <c r="AR996" s="44"/>
      <c r="AS996" s="44"/>
      <c r="AT996" s="44"/>
      <c r="AU996" s="44"/>
      <c r="AV996" s="44"/>
      <c r="AW996" s="44"/>
      <c r="AX996" s="44"/>
      <c r="AY996" s="44"/>
      <c r="AZ996" s="44"/>
      <c r="BA996" s="44"/>
      <c r="BB996" s="41"/>
      <c r="BH996" s="129">
        <f>+N996-O996</f>
        <v>0</v>
      </c>
    </row>
    <row r="997" spans="1:60" ht="26.25" customHeight="1" x14ac:dyDescent="0.25">
      <c r="A997" s="157"/>
      <c r="B997" s="16"/>
      <c r="C997" s="16"/>
      <c r="D997" s="16"/>
      <c r="E997" s="158"/>
      <c r="F997" s="16"/>
      <c r="G997" s="195"/>
      <c r="H997" s="17"/>
      <c r="I997" s="146"/>
      <c r="J997" s="18"/>
      <c r="K997" s="70" t="s">
        <v>1066</v>
      </c>
      <c r="L997" s="71">
        <v>100000000</v>
      </c>
      <c r="M997" s="18"/>
      <c r="N997" s="18"/>
      <c r="O997" s="43">
        <f t="shared" si="161"/>
        <v>0</v>
      </c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  <c r="AL997" s="44"/>
      <c r="AM997" s="44"/>
      <c r="AN997" s="44"/>
      <c r="AO997" s="44"/>
      <c r="AP997" s="44"/>
      <c r="AQ997" s="44"/>
      <c r="AR997" s="44"/>
      <c r="AS997" s="44"/>
      <c r="AT997" s="44"/>
      <c r="AU997" s="44"/>
      <c r="AV997" s="44"/>
      <c r="AW997" s="44"/>
      <c r="AX997" s="44"/>
      <c r="AY997" s="44"/>
      <c r="AZ997" s="44"/>
      <c r="BA997" s="44"/>
      <c r="BB997" s="41"/>
    </row>
    <row r="998" spans="1:60" ht="33.75" customHeight="1" x14ac:dyDescent="0.25">
      <c r="A998" s="157" t="s">
        <v>276</v>
      </c>
      <c r="B998" s="16" t="s">
        <v>34</v>
      </c>
      <c r="C998" s="16" t="s">
        <v>34</v>
      </c>
      <c r="D998" s="16" t="s">
        <v>41</v>
      </c>
      <c r="E998" s="158" t="s">
        <v>54</v>
      </c>
      <c r="F998" s="294" t="s">
        <v>1380</v>
      </c>
      <c r="G998" s="195" t="s">
        <v>542</v>
      </c>
      <c r="H998" s="17" t="s">
        <v>533</v>
      </c>
      <c r="I998" s="146" t="s">
        <v>903</v>
      </c>
      <c r="J998" s="18" t="s">
        <v>550</v>
      </c>
      <c r="K998" s="67"/>
      <c r="L998" s="67"/>
      <c r="M998" s="18" t="s">
        <v>907</v>
      </c>
      <c r="N998" s="59">
        <v>70000000</v>
      </c>
      <c r="O998" s="43">
        <f t="shared" si="161"/>
        <v>70000000</v>
      </c>
      <c r="P998" s="44">
        <v>70000000</v>
      </c>
      <c r="Q998" s="44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  <c r="AI998" s="44"/>
      <c r="AJ998" s="44"/>
      <c r="AK998" s="44"/>
      <c r="AL998" s="44"/>
      <c r="AM998" s="44"/>
      <c r="AN998" s="44"/>
      <c r="AO998" s="44"/>
      <c r="AP998" s="44"/>
      <c r="AQ998" s="44"/>
      <c r="AR998" s="44"/>
      <c r="AS998" s="44"/>
      <c r="AT998" s="44"/>
      <c r="AU998" s="44"/>
      <c r="AV998" s="44"/>
      <c r="AW998" s="44"/>
      <c r="AX998" s="44"/>
      <c r="AY998" s="44"/>
      <c r="AZ998" s="44"/>
      <c r="BA998" s="44"/>
      <c r="BB998" s="41"/>
      <c r="BH998" s="129">
        <f>+N998-O998</f>
        <v>0</v>
      </c>
    </row>
    <row r="999" spans="1:60" ht="26.25" customHeight="1" x14ac:dyDescent="0.25">
      <c r="A999" s="157"/>
      <c r="B999" s="16"/>
      <c r="C999" s="16"/>
      <c r="D999" s="16"/>
      <c r="E999" s="158"/>
      <c r="F999" s="16"/>
      <c r="G999" s="195"/>
      <c r="H999" s="17"/>
      <c r="I999" s="146"/>
      <c r="J999" s="18"/>
      <c r="K999" s="70" t="s">
        <v>1066</v>
      </c>
      <c r="L999" s="71">
        <v>70000000</v>
      </c>
      <c r="M999" s="18"/>
      <c r="N999" s="18"/>
      <c r="O999" s="43">
        <f t="shared" si="161"/>
        <v>0</v>
      </c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  <c r="AL999" s="44"/>
      <c r="AM999" s="44"/>
      <c r="AN999" s="44"/>
      <c r="AO999" s="44"/>
      <c r="AP999" s="44"/>
      <c r="AQ999" s="44"/>
      <c r="AR999" s="44"/>
      <c r="AS999" s="44"/>
      <c r="AT999" s="44"/>
      <c r="AU999" s="44"/>
      <c r="AV999" s="44"/>
      <c r="AW999" s="44"/>
      <c r="AX999" s="44"/>
      <c r="AY999" s="44"/>
      <c r="AZ999" s="44"/>
      <c r="BA999" s="44"/>
      <c r="BB999" s="41"/>
    </row>
    <row r="1000" spans="1:60" ht="56.25" customHeight="1" x14ac:dyDescent="0.25">
      <c r="A1000" s="157" t="s">
        <v>276</v>
      </c>
      <c r="B1000" s="16" t="s">
        <v>34</v>
      </c>
      <c r="C1000" s="16" t="s">
        <v>34</v>
      </c>
      <c r="D1000" s="16" t="s">
        <v>41</v>
      </c>
      <c r="E1000" s="158" t="s">
        <v>54</v>
      </c>
      <c r="F1000" s="294" t="s">
        <v>1381</v>
      </c>
      <c r="G1000" s="195" t="s">
        <v>543</v>
      </c>
      <c r="H1000" s="17" t="s">
        <v>534</v>
      </c>
      <c r="I1000" s="146" t="s">
        <v>872</v>
      </c>
      <c r="J1000" s="18" t="s">
        <v>550</v>
      </c>
      <c r="K1000" s="67"/>
      <c r="L1000" s="70"/>
      <c r="M1000" s="18" t="s">
        <v>907</v>
      </c>
      <c r="N1000" s="59">
        <v>70000000</v>
      </c>
      <c r="O1000" s="43">
        <f t="shared" si="161"/>
        <v>70000000</v>
      </c>
      <c r="P1000" s="44">
        <v>70000000</v>
      </c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  <c r="AI1000" s="44"/>
      <c r="AJ1000" s="44"/>
      <c r="AK1000" s="44"/>
      <c r="AL1000" s="44"/>
      <c r="AM1000" s="44"/>
      <c r="AN1000" s="44"/>
      <c r="AO1000" s="44"/>
      <c r="AP1000" s="44"/>
      <c r="AQ1000" s="44"/>
      <c r="AR1000" s="44"/>
      <c r="AS1000" s="44"/>
      <c r="AT1000" s="44"/>
      <c r="AU1000" s="44"/>
      <c r="AV1000" s="44"/>
      <c r="AW1000" s="44"/>
      <c r="AX1000" s="44"/>
      <c r="AY1000" s="44"/>
      <c r="AZ1000" s="44"/>
      <c r="BA1000" s="44"/>
      <c r="BB1000" s="41"/>
      <c r="BH1000" s="129">
        <f>+N1000-O1000</f>
        <v>0</v>
      </c>
    </row>
    <row r="1001" spans="1:60" ht="26.25" customHeight="1" x14ac:dyDescent="0.25">
      <c r="A1001" s="157"/>
      <c r="B1001" s="16"/>
      <c r="C1001" s="16"/>
      <c r="D1001" s="16"/>
      <c r="E1001" s="158"/>
      <c r="F1001" s="16"/>
      <c r="G1001" s="195"/>
      <c r="H1001" s="17"/>
      <c r="I1001" s="146"/>
      <c r="J1001" s="18"/>
      <c r="K1001" s="70" t="s">
        <v>1066</v>
      </c>
      <c r="L1001" s="71">
        <v>70000000</v>
      </c>
      <c r="M1001" s="18"/>
      <c r="N1001" s="18"/>
      <c r="O1001" s="43">
        <f t="shared" si="161"/>
        <v>0</v>
      </c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  <c r="AL1001" s="44"/>
      <c r="AM1001" s="44"/>
      <c r="AN1001" s="44"/>
      <c r="AO1001" s="44"/>
      <c r="AP1001" s="44"/>
      <c r="AQ1001" s="44"/>
      <c r="AR1001" s="44"/>
      <c r="AS1001" s="44"/>
      <c r="AT1001" s="44"/>
      <c r="AU1001" s="44"/>
      <c r="AV1001" s="44"/>
      <c r="AW1001" s="44"/>
      <c r="AX1001" s="44"/>
      <c r="AY1001" s="44"/>
      <c r="AZ1001" s="44"/>
      <c r="BA1001" s="44"/>
      <c r="BB1001" s="41"/>
    </row>
    <row r="1002" spans="1:60" ht="45" customHeight="1" x14ac:dyDescent="0.25">
      <c r="A1002" s="157" t="s">
        <v>276</v>
      </c>
      <c r="B1002" s="16" t="s">
        <v>34</v>
      </c>
      <c r="C1002" s="16" t="s">
        <v>34</v>
      </c>
      <c r="D1002" s="16" t="s">
        <v>41</v>
      </c>
      <c r="E1002" s="158" t="s">
        <v>54</v>
      </c>
      <c r="F1002" s="294" t="s">
        <v>1382</v>
      </c>
      <c r="G1002" s="195" t="s">
        <v>544</v>
      </c>
      <c r="H1002" s="17" t="s">
        <v>535</v>
      </c>
      <c r="I1002" s="146" t="s">
        <v>873</v>
      </c>
      <c r="J1002" s="18" t="s">
        <v>550</v>
      </c>
      <c r="K1002" s="67"/>
      <c r="L1002" s="70"/>
      <c r="M1002" s="18" t="s">
        <v>907</v>
      </c>
      <c r="N1002" s="59">
        <v>25000000</v>
      </c>
      <c r="O1002" s="43">
        <f t="shared" si="161"/>
        <v>25000000</v>
      </c>
      <c r="P1002" s="44">
        <v>25000000</v>
      </c>
      <c r="Q1002" s="44"/>
      <c r="R1002" s="44"/>
      <c r="S1002" s="44"/>
      <c r="T1002" s="44"/>
      <c r="U1002" s="44"/>
      <c r="V1002" s="44"/>
      <c r="W1002" s="44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4"/>
      <c r="AH1002" s="44"/>
      <c r="AI1002" s="44"/>
      <c r="AJ1002" s="44"/>
      <c r="AK1002" s="44"/>
      <c r="AL1002" s="44"/>
      <c r="AM1002" s="44"/>
      <c r="AN1002" s="44"/>
      <c r="AO1002" s="44"/>
      <c r="AP1002" s="44"/>
      <c r="AQ1002" s="44"/>
      <c r="AR1002" s="44"/>
      <c r="AS1002" s="44"/>
      <c r="AT1002" s="44"/>
      <c r="AU1002" s="44"/>
      <c r="AV1002" s="44"/>
      <c r="AW1002" s="44"/>
      <c r="AX1002" s="44"/>
      <c r="AY1002" s="44"/>
      <c r="AZ1002" s="44"/>
      <c r="BA1002" s="44"/>
      <c r="BB1002" s="41"/>
      <c r="BH1002" s="129">
        <f>+N1002-O1002</f>
        <v>0</v>
      </c>
    </row>
    <row r="1003" spans="1:60" ht="26.25" customHeight="1" x14ac:dyDescent="0.25">
      <c r="A1003" s="157"/>
      <c r="B1003" s="16"/>
      <c r="C1003" s="16"/>
      <c r="D1003" s="16"/>
      <c r="E1003" s="158"/>
      <c r="F1003" s="16"/>
      <c r="G1003" s="195"/>
      <c r="H1003" s="17"/>
      <c r="I1003" s="146"/>
      <c r="J1003" s="18"/>
      <c r="K1003" s="70" t="s">
        <v>1066</v>
      </c>
      <c r="L1003" s="71">
        <v>25000000</v>
      </c>
      <c r="M1003" s="18"/>
      <c r="N1003" s="18"/>
      <c r="O1003" s="43">
        <f t="shared" si="161"/>
        <v>0</v>
      </c>
      <c r="P1003" s="44"/>
      <c r="Q1003" s="44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  <c r="AL1003" s="44"/>
      <c r="AM1003" s="44"/>
      <c r="AN1003" s="44"/>
      <c r="AO1003" s="44"/>
      <c r="AP1003" s="44"/>
      <c r="AQ1003" s="44"/>
      <c r="AR1003" s="44"/>
      <c r="AS1003" s="44"/>
      <c r="AT1003" s="44"/>
      <c r="AU1003" s="44"/>
      <c r="AV1003" s="44"/>
      <c r="AW1003" s="44"/>
      <c r="AX1003" s="44"/>
      <c r="AY1003" s="44"/>
      <c r="AZ1003" s="44"/>
      <c r="BA1003" s="44"/>
      <c r="BB1003" s="41"/>
    </row>
    <row r="1004" spans="1:60" ht="33.75" customHeight="1" x14ac:dyDescent="0.25">
      <c r="A1004" s="157" t="s">
        <v>276</v>
      </c>
      <c r="B1004" s="16" t="s">
        <v>34</v>
      </c>
      <c r="C1004" s="16" t="s">
        <v>34</v>
      </c>
      <c r="D1004" s="16" t="s">
        <v>41</v>
      </c>
      <c r="E1004" s="158" t="s">
        <v>54</v>
      </c>
      <c r="F1004" s="294" t="s">
        <v>1383</v>
      </c>
      <c r="G1004" s="195" t="s">
        <v>545</v>
      </c>
      <c r="H1004" s="17" t="s">
        <v>536</v>
      </c>
      <c r="I1004" s="146" t="s">
        <v>870</v>
      </c>
      <c r="J1004" s="18" t="s">
        <v>550</v>
      </c>
      <c r="K1004" s="67"/>
      <c r="L1004" s="67"/>
      <c r="M1004" s="18" t="s">
        <v>907</v>
      </c>
      <c r="N1004" s="59">
        <v>70000000</v>
      </c>
      <c r="O1004" s="43">
        <f t="shared" si="161"/>
        <v>70000000</v>
      </c>
      <c r="P1004" s="44">
        <v>70000000</v>
      </c>
      <c r="Q1004" s="44"/>
      <c r="R1004" s="44"/>
      <c r="S1004" s="44"/>
      <c r="T1004" s="44"/>
      <c r="U1004" s="44"/>
      <c r="V1004" s="44"/>
      <c r="W1004" s="44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  <c r="AI1004" s="44"/>
      <c r="AJ1004" s="44"/>
      <c r="AK1004" s="44"/>
      <c r="AL1004" s="44"/>
      <c r="AM1004" s="44"/>
      <c r="AN1004" s="44"/>
      <c r="AO1004" s="44"/>
      <c r="AP1004" s="44"/>
      <c r="AQ1004" s="44"/>
      <c r="AR1004" s="44"/>
      <c r="AS1004" s="44"/>
      <c r="AT1004" s="44"/>
      <c r="AU1004" s="44"/>
      <c r="AV1004" s="44"/>
      <c r="AW1004" s="44"/>
      <c r="AX1004" s="44"/>
      <c r="AY1004" s="44"/>
      <c r="AZ1004" s="44"/>
      <c r="BA1004" s="44"/>
      <c r="BB1004" s="41"/>
      <c r="BH1004" s="129">
        <f>+N1004-O1004</f>
        <v>0</v>
      </c>
    </row>
    <row r="1005" spans="1:60" ht="26.25" customHeight="1" x14ac:dyDescent="0.25">
      <c r="A1005" s="157"/>
      <c r="B1005" s="16"/>
      <c r="C1005" s="16"/>
      <c r="D1005" s="16"/>
      <c r="E1005" s="158"/>
      <c r="F1005" s="16"/>
      <c r="G1005" s="195"/>
      <c r="H1005" s="17"/>
      <c r="I1005" s="146"/>
      <c r="J1005" s="18"/>
      <c r="K1005" s="70" t="s">
        <v>1066</v>
      </c>
      <c r="L1005" s="71">
        <v>70000000</v>
      </c>
      <c r="M1005" s="18"/>
      <c r="N1005" s="18"/>
      <c r="O1005" s="43">
        <f t="shared" si="161"/>
        <v>0</v>
      </c>
      <c r="P1005" s="44"/>
      <c r="Q1005" s="44"/>
      <c r="R1005" s="44"/>
      <c r="S1005" s="44"/>
      <c r="T1005" s="44"/>
      <c r="U1005" s="44"/>
      <c r="V1005" s="44"/>
      <c r="W1005" s="44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4"/>
      <c r="AH1005" s="44"/>
      <c r="AI1005" s="44"/>
      <c r="AJ1005" s="44"/>
      <c r="AK1005" s="44"/>
      <c r="AL1005" s="44"/>
      <c r="AM1005" s="44"/>
      <c r="AN1005" s="44"/>
      <c r="AO1005" s="44"/>
      <c r="AP1005" s="44"/>
      <c r="AQ1005" s="44"/>
      <c r="AR1005" s="44"/>
      <c r="AS1005" s="44"/>
      <c r="AT1005" s="44"/>
      <c r="AU1005" s="44"/>
      <c r="AV1005" s="44"/>
      <c r="AW1005" s="44"/>
      <c r="AX1005" s="44"/>
      <c r="AY1005" s="44"/>
      <c r="AZ1005" s="44"/>
      <c r="BA1005" s="44"/>
      <c r="BB1005" s="41"/>
    </row>
    <row r="1006" spans="1:60" ht="45" customHeight="1" x14ac:dyDescent="0.25">
      <c r="A1006" s="157" t="s">
        <v>276</v>
      </c>
      <c r="B1006" s="16" t="s">
        <v>34</v>
      </c>
      <c r="C1006" s="16" t="s">
        <v>34</v>
      </c>
      <c r="D1006" s="16" t="s">
        <v>41</v>
      </c>
      <c r="E1006" s="158" t="s">
        <v>54</v>
      </c>
      <c r="F1006" s="294" t="s">
        <v>1248</v>
      </c>
      <c r="G1006" s="195" t="s">
        <v>452</v>
      </c>
      <c r="H1006" s="17" t="s">
        <v>453</v>
      </c>
      <c r="I1006" s="146" t="s">
        <v>871</v>
      </c>
      <c r="J1006" s="18" t="s">
        <v>550</v>
      </c>
      <c r="K1006" s="67"/>
      <c r="L1006" s="67"/>
      <c r="M1006" s="18" t="s">
        <v>907</v>
      </c>
      <c r="N1006" s="59">
        <v>3000000000</v>
      </c>
      <c r="O1006" s="43">
        <f t="shared" si="161"/>
        <v>3000000000</v>
      </c>
      <c r="P1006" s="44">
        <v>3000000000</v>
      </c>
      <c r="Q1006" s="44"/>
      <c r="R1006" s="44"/>
      <c r="S1006" s="44"/>
      <c r="T1006" s="44"/>
      <c r="U1006" s="44"/>
      <c r="V1006" s="44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  <c r="AL1006" s="44"/>
      <c r="AM1006" s="44"/>
      <c r="AN1006" s="44"/>
      <c r="AO1006" s="44"/>
      <c r="AP1006" s="44"/>
      <c r="AQ1006" s="44"/>
      <c r="AR1006" s="44"/>
      <c r="AS1006" s="44"/>
      <c r="AT1006" s="44"/>
      <c r="AU1006" s="44"/>
      <c r="AV1006" s="44"/>
      <c r="AW1006" s="44"/>
      <c r="AX1006" s="44"/>
      <c r="AY1006" s="44"/>
      <c r="AZ1006" s="44"/>
      <c r="BA1006" s="44"/>
      <c r="BB1006" s="41"/>
      <c r="BH1006" s="129">
        <f>+N1006-O1006</f>
        <v>0</v>
      </c>
    </row>
    <row r="1007" spans="1:60" ht="51.75" customHeight="1" x14ac:dyDescent="0.25">
      <c r="A1007" s="157"/>
      <c r="B1007" s="16"/>
      <c r="C1007" s="16"/>
      <c r="D1007" s="16"/>
      <c r="E1007" s="158"/>
      <c r="F1007" s="16"/>
      <c r="G1007" s="195"/>
      <c r="H1007" s="17"/>
      <c r="I1007" s="146"/>
      <c r="J1007" s="18"/>
      <c r="K1007" s="70" t="s">
        <v>1065</v>
      </c>
      <c r="L1007" s="71">
        <v>3000000000</v>
      </c>
      <c r="M1007" s="18"/>
      <c r="N1007" s="18"/>
      <c r="O1007" s="43">
        <f t="shared" si="161"/>
        <v>0</v>
      </c>
      <c r="P1007" s="44"/>
      <c r="Q1007" s="44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4"/>
      <c r="AM1007" s="44"/>
      <c r="AN1007" s="44"/>
      <c r="AO1007" s="44"/>
      <c r="AP1007" s="44"/>
      <c r="AQ1007" s="44"/>
      <c r="AR1007" s="44"/>
      <c r="AS1007" s="44"/>
      <c r="AT1007" s="44"/>
      <c r="AU1007" s="44"/>
      <c r="AV1007" s="44"/>
      <c r="AW1007" s="44"/>
      <c r="AX1007" s="44"/>
      <c r="AY1007" s="44"/>
      <c r="AZ1007" s="44"/>
      <c r="BA1007" s="44"/>
      <c r="BB1007" s="41"/>
    </row>
    <row r="1008" spans="1:60" ht="45.75" customHeight="1" x14ac:dyDescent="0.25">
      <c r="A1008" s="157" t="s">
        <v>276</v>
      </c>
      <c r="B1008" s="16" t="s">
        <v>34</v>
      </c>
      <c r="C1008" s="16" t="s">
        <v>34</v>
      </c>
      <c r="D1008" s="16" t="s">
        <v>41</v>
      </c>
      <c r="E1008" s="16" t="s">
        <v>276</v>
      </c>
      <c r="F1008" s="16"/>
      <c r="G1008" s="173"/>
      <c r="H1008" s="18"/>
      <c r="I1008" s="18" t="s">
        <v>465</v>
      </c>
      <c r="J1008" s="18"/>
      <c r="K1008" s="67"/>
      <c r="L1008" s="67"/>
      <c r="M1008" s="18"/>
      <c r="N1008" s="18"/>
      <c r="O1008" s="43">
        <f t="shared" si="161"/>
        <v>96175000</v>
      </c>
      <c r="P1008" s="43">
        <f>+P1009</f>
        <v>0</v>
      </c>
      <c r="Q1008" s="43">
        <f t="shared" ref="Q1008:BA1008" si="164">+Q1009</f>
        <v>0</v>
      </c>
      <c r="R1008" s="43">
        <f t="shared" si="164"/>
        <v>0</v>
      </c>
      <c r="S1008" s="43">
        <f t="shared" si="164"/>
        <v>0</v>
      </c>
      <c r="T1008" s="43">
        <f t="shared" si="164"/>
        <v>0</v>
      </c>
      <c r="U1008" s="43">
        <f t="shared" si="164"/>
        <v>0</v>
      </c>
      <c r="V1008" s="43">
        <f t="shared" si="164"/>
        <v>20000000</v>
      </c>
      <c r="W1008" s="43">
        <f t="shared" si="164"/>
        <v>0</v>
      </c>
      <c r="X1008" s="43">
        <f t="shared" si="164"/>
        <v>76175000</v>
      </c>
      <c r="Y1008" s="43">
        <f t="shared" si="164"/>
        <v>0</v>
      </c>
      <c r="Z1008" s="43">
        <f t="shared" si="164"/>
        <v>0</v>
      </c>
      <c r="AA1008" s="43">
        <f t="shared" si="164"/>
        <v>0</v>
      </c>
      <c r="AB1008" s="43">
        <f t="shared" si="164"/>
        <v>0</v>
      </c>
      <c r="AC1008" s="43">
        <f t="shared" si="164"/>
        <v>0</v>
      </c>
      <c r="AD1008" s="43">
        <f t="shared" si="164"/>
        <v>0</v>
      </c>
      <c r="AE1008" s="43">
        <f t="shared" si="164"/>
        <v>0</v>
      </c>
      <c r="AF1008" s="43">
        <f t="shared" si="164"/>
        <v>0</v>
      </c>
      <c r="AG1008" s="43">
        <f t="shared" si="164"/>
        <v>0</v>
      </c>
      <c r="AH1008" s="43">
        <f t="shared" si="164"/>
        <v>0</v>
      </c>
      <c r="AI1008" s="43">
        <f t="shared" si="164"/>
        <v>0</v>
      </c>
      <c r="AJ1008" s="43">
        <f t="shared" si="164"/>
        <v>0</v>
      </c>
      <c r="AK1008" s="43">
        <f t="shared" si="164"/>
        <v>0</v>
      </c>
      <c r="AL1008" s="43">
        <f t="shared" si="164"/>
        <v>0</v>
      </c>
      <c r="AM1008" s="43">
        <f t="shared" si="164"/>
        <v>0</v>
      </c>
      <c r="AN1008" s="43">
        <f t="shared" si="164"/>
        <v>0</v>
      </c>
      <c r="AO1008" s="43">
        <f t="shared" si="164"/>
        <v>0</v>
      </c>
      <c r="AP1008" s="43">
        <f t="shared" si="164"/>
        <v>0</v>
      </c>
      <c r="AQ1008" s="43">
        <f t="shared" si="164"/>
        <v>0</v>
      </c>
      <c r="AR1008" s="43">
        <f t="shared" si="164"/>
        <v>0</v>
      </c>
      <c r="AS1008" s="43">
        <f t="shared" si="164"/>
        <v>0</v>
      </c>
      <c r="AT1008" s="43">
        <f t="shared" si="164"/>
        <v>0</v>
      </c>
      <c r="AU1008" s="43">
        <f t="shared" si="164"/>
        <v>0</v>
      </c>
      <c r="AV1008" s="43">
        <f t="shared" si="164"/>
        <v>0</v>
      </c>
      <c r="AW1008" s="43">
        <f t="shared" si="164"/>
        <v>0</v>
      </c>
      <c r="AX1008" s="43">
        <f t="shared" si="164"/>
        <v>0</v>
      </c>
      <c r="AY1008" s="43">
        <f t="shared" si="164"/>
        <v>0</v>
      </c>
      <c r="AZ1008" s="43">
        <f t="shared" si="164"/>
        <v>0</v>
      </c>
      <c r="BA1008" s="43">
        <f t="shared" si="164"/>
        <v>0</v>
      </c>
      <c r="BB1008" s="43" t="s">
        <v>1001</v>
      </c>
    </row>
    <row r="1009" spans="1:60" ht="45" customHeight="1" x14ac:dyDescent="0.25">
      <c r="A1009" s="157" t="s">
        <v>276</v>
      </c>
      <c r="B1009" s="16" t="s">
        <v>34</v>
      </c>
      <c r="C1009" s="16" t="s">
        <v>34</v>
      </c>
      <c r="D1009" s="16" t="s">
        <v>41</v>
      </c>
      <c r="E1009" s="16" t="s">
        <v>276</v>
      </c>
      <c r="F1009" s="294" t="s">
        <v>1249</v>
      </c>
      <c r="G1009" s="54" t="s">
        <v>466</v>
      </c>
      <c r="H1009" s="17" t="s">
        <v>467</v>
      </c>
      <c r="I1009" s="146" t="s">
        <v>900</v>
      </c>
      <c r="J1009" s="18" t="s">
        <v>550</v>
      </c>
      <c r="K1009" s="67"/>
      <c r="L1009" s="67"/>
      <c r="M1009" s="18" t="s">
        <v>907</v>
      </c>
      <c r="N1009" s="59">
        <v>96175000</v>
      </c>
      <c r="O1009" s="43">
        <f t="shared" si="161"/>
        <v>96175000</v>
      </c>
      <c r="P1009" s="44">
        <v>0</v>
      </c>
      <c r="Q1009" s="44">
        <v>0</v>
      </c>
      <c r="R1009" s="44"/>
      <c r="S1009" s="44">
        <v>0</v>
      </c>
      <c r="T1009" s="44">
        <v>0</v>
      </c>
      <c r="U1009" s="44">
        <v>0</v>
      </c>
      <c r="V1009" s="44">
        <v>20000000</v>
      </c>
      <c r="W1009" s="44">
        <v>0</v>
      </c>
      <c r="X1009" s="44">
        <v>76175000</v>
      </c>
      <c r="Y1009" s="44"/>
      <c r="Z1009" s="44">
        <v>0</v>
      </c>
      <c r="AA1009" s="44"/>
      <c r="AB1009" s="44">
        <v>0</v>
      </c>
      <c r="AC1009" s="44">
        <v>0</v>
      </c>
      <c r="AD1009" s="44">
        <v>0</v>
      </c>
      <c r="AE1009" s="44"/>
      <c r="AF1009" s="44">
        <v>0</v>
      </c>
      <c r="AG1009" s="44">
        <v>0</v>
      </c>
      <c r="AH1009" s="44">
        <v>0</v>
      </c>
      <c r="AI1009" s="44">
        <v>0</v>
      </c>
      <c r="AJ1009" s="44">
        <v>0</v>
      </c>
      <c r="AK1009" s="44">
        <v>0</v>
      </c>
      <c r="AL1009" s="44">
        <v>0</v>
      </c>
      <c r="AM1009" s="44">
        <v>0</v>
      </c>
      <c r="AN1009" s="44">
        <v>0</v>
      </c>
      <c r="AO1009" s="44">
        <v>0</v>
      </c>
      <c r="AP1009" s="44">
        <v>0</v>
      </c>
      <c r="AQ1009" s="44">
        <v>0</v>
      </c>
      <c r="AR1009" s="44">
        <v>0</v>
      </c>
      <c r="AS1009" s="44">
        <v>0</v>
      </c>
      <c r="AT1009" s="44">
        <v>0</v>
      </c>
      <c r="AU1009" s="44">
        <v>0</v>
      </c>
      <c r="AV1009" s="44"/>
      <c r="AW1009" s="44"/>
      <c r="AX1009" s="44">
        <v>0</v>
      </c>
      <c r="AY1009" s="44"/>
      <c r="AZ1009" s="44">
        <v>0</v>
      </c>
      <c r="BA1009" s="44"/>
      <c r="BB1009" s="41" t="s">
        <v>1001</v>
      </c>
      <c r="BH1009" s="129">
        <f>+N1009-O1009</f>
        <v>0</v>
      </c>
    </row>
    <row r="1010" spans="1:60" ht="38.25" customHeight="1" x14ac:dyDescent="0.25">
      <c r="A1010" s="157"/>
      <c r="B1010" s="16"/>
      <c r="C1010" s="16"/>
      <c r="D1010" s="16"/>
      <c r="E1010" s="16"/>
      <c r="F1010" s="155"/>
      <c r="G1010" s="54"/>
      <c r="H1010" s="17"/>
      <c r="I1010" s="146"/>
      <c r="J1010" s="18"/>
      <c r="K1010" s="70" t="s">
        <v>982</v>
      </c>
      <c r="L1010" s="71">
        <v>20000000</v>
      </c>
      <c r="M1010" s="18"/>
      <c r="N1010" s="18"/>
      <c r="O1010" s="43">
        <f t="shared" si="161"/>
        <v>0</v>
      </c>
      <c r="P1010" s="44"/>
      <c r="Q1010" s="44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  <c r="AL1010" s="44"/>
      <c r="AM1010" s="44"/>
      <c r="AN1010" s="44"/>
      <c r="AO1010" s="44"/>
      <c r="AP1010" s="44"/>
      <c r="AQ1010" s="44"/>
      <c r="AR1010" s="44"/>
      <c r="AS1010" s="44"/>
      <c r="AT1010" s="44"/>
      <c r="AU1010" s="44"/>
      <c r="AV1010" s="44"/>
      <c r="AW1010" s="44"/>
      <c r="AX1010" s="44"/>
      <c r="AY1010" s="44"/>
      <c r="AZ1010" s="44"/>
      <c r="BA1010" s="44"/>
      <c r="BB1010" s="41"/>
    </row>
    <row r="1011" spans="1:60" ht="38.25" x14ac:dyDescent="0.25">
      <c r="A1011" s="157"/>
      <c r="B1011" s="16"/>
      <c r="C1011" s="16"/>
      <c r="D1011" s="16"/>
      <c r="E1011" s="16"/>
      <c r="F1011" s="155"/>
      <c r="G1011" s="54"/>
      <c r="H1011" s="17"/>
      <c r="I1011" s="146"/>
      <c r="J1011" s="18"/>
      <c r="K1011" s="70" t="s">
        <v>1000</v>
      </c>
      <c r="L1011" s="71">
        <v>76175000</v>
      </c>
      <c r="M1011" s="18"/>
      <c r="N1011" s="18"/>
      <c r="O1011" s="43">
        <f t="shared" si="161"/>
        <v>0</v>
      </c>
      <c r="P1011" s="44"/>
      <c r="Q1011" s="44"/>
      <c r="R1011" s="44"/>
      <c r="S1011" s="44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  <c r="AI1011" s="44"/>
      <c r="AJ1011" s="44"/>
      <c r="AK1011" s="44"/>
      <c r="AL1011" s="44"/>
      <c r="AM1011" s="44"/>
      <c r="AN1011" s="44"/>
      <c r="AO1011" s="44"/>
      <c r="AP1011" s="44"/>
      <c r="AQ1011" s="44"/>
      <c r="AR1011" s="44"/>
      <c r="AS1011" s="44"/>
      <c r="AT1011" s="44"/>
      <c r="AU1011" s="44"/>
      <c r="AV1011" s="44"/>
      <c r="AW1011" s="44"/>
      <c r="AX1011" s="44"/>
      <c r="AY1011" s="44"/>
      <c r="AZ1011" s="44"/>
      <c r="BA1011" s="44"/>
      <c r="BB1011" s="41"/>
    </row>
    <row r="1012" spans="1:60" ht="13.5" customHeight="1" x14ac:dyDescent="0.25">
      <c r="A1012" s="157" t="s">
        <v>276</v>
      </c>
      <c r="B1012" s="16" t="s">
        <v>34</v>
      </c>
      <c r="C1012" s="16" t="s">
        <v>34</v>
      </c>
      <c r="D1012" s="16" t="s">
        <v>41</v>
      </c>
      <c r="E1012" s="16" t="s">
        <v>108</v>
      </c>
      <c r="F1012" s="16"/>
      <c r="G1012" s="173"/>
      <c r="H1012" s="18"/>
      <c r="I1012" s="18" t="s">
        <v>468</v>
      </c>
      <c r="J1012" s="18"/>
      <c r="K1012" s="67"/>
      <c r="L1012" s="67"/>
      <c r="M1012" s="18"/>
      <c r="N1012" s="18"/>
      <c r="O1012" s="43">
        <f t="shared" si="161"/>
        <v>2430000000</v>
      </c>
      <c r="P1012" s="43">
        <f>+P1013</f>
        <v>2430000000</v>
      </c>
      <c r="Q1012" s="43">
        <f t="shared" ref="Q1012:BB1012" si="165">+Q1013</f>
        <v>0</v>
      </c>
      <c r="R1012" s="43">
        <f t="shared" si="165"/>
        <v>0</v>
      </c>
      <c r="S1012" s="43">
        <f t="shared" si="165"/>
        <v>0</v>
      </c>
      <c r="T1012" s="43">
        <f t="shared" si="165"/>
        <v>0</v>
      </c>
      <c r="U1012" s="43">
        <f t="shared" si="165"/>
        <v>0</v>
      </c>
      <c r="V1012" s="43">
        <f t="shared" si="165"/>
        <v>0</v>
      </c>
      <c r="W1012" s="43">
        <f t="shared" si="165"/>
        <v>0</v>
      </c>
      <c r="X1012" s="43">
        <f t="shared" si="165"/>
        <v>0</v>
      </c>
      <c r="Y1012" s="43">
        <f t="shared" si="165"/>
        <v>0</v>
      </c>
      <c r="Z1012" s="43">
        <f t="shared" si="165"/>
        <v>0</v>
      </c>
      <c r="AA1012" s="43">
        <f t="shared" si="165"/>
        <v>0</v>
      </c>
      <c r="AB1012" s="43">
        <f t="shared" si="165"/>
        <v>0</v>
      </c>
      <c r="AC1012" s="43">
        <f t="shared" si="165"/>
        <v>0</v>
      </c>
      <c r="AD1012" s="43">
        <f t="shared" si="165"/>
        <v>0</v>
      </c>
      <c r="AE1012" s="43">
        <f t="shared" si="165"/>
        <v>0</v>
      </c>
      <c r="AF1012" s="43">
        <f t="shared" si="165"/>
        <v>0</v>
      </c>
      <c r="AG1012" s="43">
        <f t="shared" si="165"/>
        <v>0</v>
      </c>
      <c r="AH1012" s="43">
        <f t="shared" si="165"/>
        <v>0</v>
      </c>
      <c r="AI1012" s="43">
        <f t="shared" si="165"/>
        <v>0</v>
      </c>
      <c r="AJ1012" s="43">
        <f t="shared" si="165"/>
        <v>0</v>
      </c>
      <c r="AK1012" s="43">
        <f t="shared" si="165"/>
        <v>0</v>
      </c>
      <c r="AL1012" s="43">
        <f t="shared" si="165"/>
        <v>0</v>
      </c>
      <c r="AM1012" s="43">
        <f t="shared" si="165"/>
        <v>0</v>
      </c>
      <c r="AN1012" s="43">
        <f t="shared" si="165"/>
        <v>0</v>
      </c>
      <c r="AO1012" s="43">
        <f t="shared" si="165"/>
        <v>0</v>
      </c>
      <c r="AP1012" s="43">
        <f t="shared" si="165"/>
        <v>0</v>
      </c>
      <c r="AQ1012" s="43">
        <f t="shared" si="165"/>
        <v>0</v>
      </c>
      <c r="AR1012" s="43">
        <f t="shared" si="165"/>
        <v>0</v>
      </c>
      <c r="AS1012" s="43">
        <f t="shared" si="165"/>
        <v>0</v>
      </c>
      <c r="AT1012" s="43">
        <f t="shared" si="165"/>
        <v>0</v>
      </c>
      <c r="AU1012" s="43">
        <f t="shared" si="165"/>
        <v>0</v>
      </c>
      <c r="AV1012" s="43">
        <f t="shared" si="165"/>
        <v>0</v>
      </c>
      <c r="AW1012" s="43">
        <f t="shared" si="165"/>
        <v>0</v>
      </c>
      <c r="AX1012" s="43">
        <f t="shared" si="165"/>
        <v>0</v>
      </c>
      <c r="AY1012" s="43">
        <f t="shared" si="165"/>
        <v>0</v>
      </c>
      <c r="AZ1012" s="43">
        <f t="shared" si="165"/>
        <v>0</v>
      </c>
      <c r="BA1012" s="43">
        <f t="shared" si="165"/>
        <v>0</v>
      </c>
      <c r="BB1012" s="43">
        <f t="shared" si="165"/>
        <v>0</v>
      </c>
    </row>
    <row r="1013" spans="1:60" ht="33.75" customHeight="1" x14ac:dyDescent="0.25">
      <c r="A1013" s="157" t="s">
        <v>276</v>
      </c>
      <c r="B1013" s="16" t="s">
        <v>34</v>
      </c>
      <c r="C1013" s="16" t="s">
        <v>34</v>
      </c>
      <c r="D1013" s="16" t="s">
        <v>41</v>
      </c>
      <c r="E1013" s="16" t="s">
        <v>108</v>
      </c>
      <c r="F1013" s="294" t="s">
        <v>1250</v>
      </c>
      <c r="G1013" s="54" t="s">
        <v>469</v>
      </c>
      <c r="H1013" s="17" t="s">
        <v>470</v>
      </c>
      <c r="I1013" s="146" t="s">
        <v>901</v>
      </c>
      <c r="J1013" s="18" t="s">
        <v>550</v>
      </c>
      <c r="K1013" s="67"/>
      <c r="L1013" s="67"/>
      <c r="M1013" s="18" t="s">
        <v>907</v>
      </c>
      <c r="N1013" s="59">
        <v>2430000000</v>
      </c>
      <c r="O1013" s="43">
        <f t="shared" si="161"/>
        <v>2430000000</v>
      </c>
      <c r="P1013" s="44">
        <v>2430000000</v>
      </c>
      <c r="Q1013" s="44">
        <v>0</v>
      </c>
      <c r="R1013" s="44"/>
      <c r="S1013" s="44">
        <v>0</v>
      </c>
      <c r="T1013" s="44">
        <v>0</v>
      </c>
      <c r="U1013" s="44">
        <v>0</v>
      </c>
      <c r="V1013" s="44">
        <v>0</v>
      </c>
      <c r="W1013" s="44">
        <v>0</v>
      </c>
      <c r="X1013" s="44">
        <v>0</v>
      </c>
      <c r="Y1013" s="44"/>
      <c r="Z1013" s="44">
        <v>0</v>
      </c>
      <c r="AA1013" s="44"/>
      <c r="AB1013" s="44">
        <v>0</v>
      </c>
      <c r="AC1013" s="44">
        <v>0</v>
      </c>
      <c r="AD1013" s="44">
        <v>0</v>
      </c>
      <c r="AE1013" s="44"/>
      <c r="AF1013" s="44">
        <v>0</v>
      </c>
      <c r="AG1013" s="44">
        <v>0</v>
      </c>
      <c r="AH1013" s="44">
        <v>0</v>
      </c>
      <c r="AI1013" s="44">
        <v>0</v>
      </c>
      <c r="AJ1013" s="44">
        <v>0</v>
      </c>
      <c r="AK1013" s="44">
        <v>0</v>
      </c>
      <c r="AL1013" s="44">
        <v>0</v>
      </c>
      <c r="AM1013" s="44">
        <v>0</v>
      </c>
      <c r="AN1013" s="44">
        <v>0</v>
      </c>
      <c r="AO1013" s="44">
        <v>0</v>
      </c>
      <c r="AP1013" s="44">
        <v>0</v>
      </c>
      <c r="AQ1013" s="44">
        <v>0</v>
      </c>
      <c r="AR1013" s="44">
        <v>0</v>
      </c>
      <c r="AS1013" s="44">
        <v>0</v>
      </c>
      <c r="AT1013" s="44">
        <v>0</v>
      </c>
      <c r="AU1013" s="44">
        <v>0</v>
      </c>
      <c r="AV1013" s="44"/>
      <c r="AW1013" s="44"/>
      <c r="AX1013" s="44">
        <v>0</v>
      </c>
      <c r="AY1013" s="44"/>
      <c r="AZ1013" s="44">
        <v>0</v>
      </c>
      <c r="BA1013" s="44"/>
      <c r="BB1013" s="44"/>
      <c r="BC1013" s="10"/>
      <c r="BD1013" s="10"/>
      <c r="BE1013" s="10"/>
      <c r="BH1013" s="129">
        <f>+N1013-O1013</f>
        <v>0</v>
      </c>
    </row>
    <row r="1014" spans="1:60" ht="26.25" customHeight="1" x14ac:dyDescent="0.25">
      <c r="A1014" s="157"/>
      <c r="B1014" s="16"/>
      <c r="C1014" s="16"/>
      <c r="D1014" s="16"/>
      <c r="E1014" s="16"/>
      <c r="F1014" s="16"/>
      <c r="G1014" s="54"/>
      <c r="H1014" s="17"/>
      <c r="I1014" s="146"/>
      <c r="J1014" s="18"/>
      <c r="K1014" s="70" t="s">
        <v>923</v>
      </c>
      <c r="L1014" s="71">
        <v>2430000000</v>
      </c>
      <c r="M1014" s="18"/>
      <c r="N1014" s="18"/>
      <c r="O1014" s="43">
        <f t="shared" si="161"/>
        <v>0</v>
      </c>
      <c r="P1014" s="44"/>
      <c r="Q1014" s="44"/>
      <c r="R1014" s="44"/>
      <c r="S1014" s="44"/>
      <c r="T1014" s="44"/>
      <c r="U1014" s="44"/>
      <c r="V1014" s="44"/>
      <c r="W1014" s="44"/>
      <c r="X1014" s="4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  <c r="AI1014" s="44"/>
      <c r="AJ1014" s="44"/>
      <c r="AK1014" s="44"/>
      <c r="AL1014" s="44"/>
      <c r="AM1014" s="44"/>
      <c r="AN1014" s="44"/>
      <c r="AO1014" s="44"/>
      <c r="AP1014" s="44"/>
      <c r="AQ1014" s="44"/>
      <c r="AR1014" s="44"/>
      <c r="AS1014" s="44"/>
      <c r="AT1014" s="44"/>
      <c r="AU1014" s="44"/>
      <c r="AV1014" s="44"/>
      <c r="AW1014" s="44"/>
      <c r="AX1014" s="44"/>
      <c r="AY1014" s="44"/>
      <c r="AZ1014" s="44"/>
      <c r="BA1014" s="44"/>
      <c r="BB1014" s="44"/>
      <c r="BC1014" s="10"/>
      <c r="BD1014" s="10"/>
      <c r="BE1014" s="10"/>
    </row>
    <row r="1015" spans="1:60" ht="12.75" customHeight="1" x14ac:dyDescent="0.25">
      <c r="A1015" s="157" t="s">
        <v>276</v>
      </c>
      <c r="B1015" s="16" t="s">
        <v>34</v>
      </c>
      <c r="C1015" s="16" t="s">
        <v>34</v>
      </c>
      <c r="D1015" s="16" t="s">
        <v>46</v>
      </c>
      <c r="E1015" s="155"/>
      <c r="F1015" s="155"/>
      <c r="G1015" s="173"/>
      <c r="H1015" s="18"/>
      <c r="I1015" s="18" t="s">
        <v>47</v>
      </c>
      <c r="J1015" s="18"/>
      <c r="K1015" s="67"/>
      <c r="L1015" s="67"/>
      <c r="M1015" s="18"/>
      <c r="N1015" s="18"/>
      <c r="O1015" s="43">
        <f t="shared" si="161"/>
        <v>327411162.60000002</v>
      </c>
      <c r="P1015" s="43">
        <f>+P1016</f>
        <v>220785958.69</v>
      </c>
      <c r="Q1015" s="43">
        <f t="shared" ref="Q1015:BB1016" si="166">+Q1016</f>
        <v>0</v>
      </c>
      <c r="R1015" s="43">
        <f t="shared" si="166"/>
        <v>0</v>
      </c>
      <c r="S1015" s="43">
        <f t="shared" si="166"/>
        <v>0</v>
      </c>
      <c r="T1015" s="43">
        <f t="shared" si="166"/>
        <v>0</v>
      </c>
      <c r="U1015" s="43">
        <f t="shared" si="166"/>
        <v>0</v>
      </c>
      <c r="V1015" s="43">
        <f t="shared" si="166"/>
        <v>0</v>
      </c>
      <c r="W1015" s="43">
        <f t="shared" si="166"/>
        <v>0</v>
      </c>
      <c r="X1015" s="43">
        <f t="shared" si="166"/>
        <v>0</v>
      </c>
      <c r="Y1015" s="43">
        <f t="shared" si="166"/>
        <v>100000000</v>
      </c>
      <c r="Z1015" s="43">
        <f t="shared" si="166"/>
        <v>0</v>
      </c>
      <c r="AA1015" s="43">
        <f t="shared" si="166"/>
        <v>0</v>
      </c>
      <c r="AB1015" s="43">
        <f t="shared" si="166"/>
        <v>0</v>
      </c>
      <c r="AC1015" s="43">
        <f t="shared" si="166"/>
        <v>0</v>
      </c>
      <c r="AD1015" s="43">
        <f t="shared" si="166"/>
        <v>0</v>
      </c>
      <c r="AE1015" s="43">
        <f t="shared" si="166"/>
        <v>0</v>
      </c>
      <c r="AF1015" s="43">
        <f t="shared" si="166"/>
        <v>6625203.9100000001</v>
      </c>
      <c r="AG1015" s="43">
        <f t="shared" si="166"/>
        <v>0</v>
      </c>
      <c r="AH1015" s="43">
        <f t="shared" si="166"/>
        <v>0</v>
      </c>
      <c r="AI1015" s="43">
        <f t="shared" si="166"/>
        <v>0</v>
      </c>
      <c r="AJ1015" s="43">
        <f t="shared" si="166"/>
        <v>0</v>
      </c>
      <c r="AK1015" s="43">
        <f t="shared" si="166"/>
        <v>0</v>
      </c>
      <c r="AL1015" s="43">
        <f t="shared" si="166"/>
        <v>0</v>
      </c>
      <c r="AM1015" s="43">
        <f t="shared" si="166"/>
        <v>0</v>
      </c>
      <c r="AN1015" s="43">
        <f t="shared" si="166"/>
        <v>0</v>
      </c>
      <c r="AO1015" s="43">
        <f t="shared" si="166"/>
        <v>0</v>
      </c>
      <c r="AP1015" s="43">
        <f t="shared" si="166"/>
        <v>0</v>
      </c>
      <c r="AQ1015" s="43">
        <f t="shared" si="166"/>
        <v>0</v>
      </c>
      <c r="AR1015" s="43">
        <f t="shared" si="166"/>
        <v>0</v>
      </c>
      <c r="AS1015" s="43">
        <f t="shared" si="166"/>
        <v>0</v>
      </c>
      <c r="AT1015" s="43">
        <f t="shared" si="166"/>
        <v>0</v>
      </c>
      <c r="AU1015" s="43">
        <f t="shared" si="166"/>
        <v>0</v>
      </c>
      <c r="AV1015" s="43">
        <f t="shared" si="166"/>
        <v>0</v>
      </c>
      <c r="AW1015" s="43">
        <f t="shared" si="166"/>
        <v>0</v>
      </c>
      <c r="AX1015" s="43">
        <f t="shared" si="166"/>
        <v>0</v>
      </c>
      <c r="AY1015" s="43">
        <f t="shared" si="166"/>
        <v>0</v>
      </c>
      <c r="AZ1015" s="43">
        <f t="shared" si="166"/>
        <v>0</v>
      </c>
      <c r="BA1015" s="43">
        <f t="shared" si="166"/>
        <v>0</v>
      </c>
      <c r="BB1015" s="43">
        <f t="shared" si="166"/>
        <v>0</v>
      </c>
      <c r="BC1015" s="10"/>
      <c r="BD1015" s="10"/>
      <c r="BE1015" s="10"/>
    </row>
    <row r="1016" spans="1:60" ht="13.5" customHeight="1" x14ac:dyDescent="0.25">
      <c r="A1016" s="157" t="s">
        <v>276</v>
      </c>
      <c r="B1016" s="16" t="s">
        <v>34</v>
      </c>
      <c r="C1016" s="16" t="s">
        <v>34</v>
      </c>
      <c r="D1016" s="16" t="s">
        <v>46</v>
      </c>
      <c r="E1016" s="16" t="s">
        <v>257</v>
      </c>
      <c r="F1016" s="16"/>
      <c r="G1016" s="176"/>
      <c r="H1016" s="18"/>
      <c r="I1016" s="18" t="s">
        <v>258</v>
      </c>
      <c r="J1016" s="18"/>
      <c r="K1016" s="67"/>
      <c r="L1016" s="67"/>
      <c r="M1016" s="18"/>
      <c r="N1016" s="18"/>
      <c r="O1016" s="43">
        <f t="shared" si="161"/>
        <v>327411162.60000002</v>
      </c>
      <c r="P1016" s="135">
        <f>+P1017</f>
        <v>220785958.69</v>
      </c>
      <c r="Q1016" s="135">
        <f t="shared" si="166"/>
        <v>0</v>
      </c>
      <c r="R1016" s="135">
        <f t="shared" si="166"/>
        <v>0</v>
      </c>
      <c r="S1016" s="135">
        <f t="shared" si="166"/>
        <v>0</v>
      </c>
      <c r="T1016" s="135">
        <f t="shared" si="166"/>
        <v>0</v>
      </c>
      <c r="U1016" s="135">
        <f t="shared" si="166"/>
        <v>0</v>
      </c>
      <c r="V1016" s="135">
        <f t="shared" si="166"/>
        <v>0</v>
      </c>
      <c r="W1016" s="135">
        <f t="shared" si="166"/>
        <v>0</v>
      </c>
      <c r="X1016" s="135">
        <f t="shared" si="166"/>
        <v>0</v>
      </c>
      <c r="Y1016" s="135">
        <f t="shared" si="166"/>
        <v>100000000</v>
      </c>
      <c r="Z1016" s="135">
        <f t="shared" si="166"/>
        <v>0</v>
      </c>
      <c r="AA1016" s="135">
        <f t="shared" si="166"/>
        <v>0</v>
      </c>
      <c r="AB1016" s="135">
        <f t="shared" si="166"/>
        <v>0</v>
      </c>
      <c r="AC1016" s="135">
        <f t="shared" si="166"/>
        <v>0</v>
      </c>
      <c r="AD1016" s="135">
        <f t="shared" si="166"/>
        <v>0</v>
      </c>
      <c r="AE1016" s="135">
        <f t="shared" si="166"/>
        <v>0</v>
      </c>
      <c r="AF1016" s="135">
        <f t="shared" si="166"/>
        <v>6625203.9100000001</v>
      </c>
      <c r="AG1016" s="135">
        <f t="shared" si="166"/>
        <v>0</v>
      </c>
      <c r="AH1016" s="135">
        <f t="shared" si="166"/>
        <v>0</v>
      </c>
      <c r="AI1016" s="135">
        <f t="shared" si="166"/>
        <v>0</v>
      </c>
      <c r="AJ1016" s="135">
        <f t="shared" si="166"/>
        <v>0</v>
      </c>
      <c r="AK1016" s="135">
        <f t="shared" si="166"/>
        <v>0</v>
      </c>
      <c r="AL1016" s="135">
        <f t="shared" si="166"/>
        <v>0</v>
      </c>
      <c r="AM1016" s="135">
        <f t="shared" si="166"/>
        <v>0</v>
      </c>
      <c r="AN1016" s="135">
        <f t="shared" si="166"/>
        <v>0</v>
      </c>
      <c r="AO1016" s="135">
        <f t="shared" si="166"/>
        <v>0</v>
      </c>
      <c r="AP1016" s="135">
        <f t="shared" si="166"/>
        <v>0</v>
      </c>
      <c r="AQ1016" s="135">
        <f t="shared" si="166"/>
        <v>0</v>
      </c>
      <c r="AR1016" s="135">
        <f t="shared" si="166"/>
        <v>0</v>
      </c>
      <c r="AS1016" s="135">
        <f t="shared" si="166"/>
        <v>0</v>
      </c>
      <c r="AT1016" s="135">
        <f t="shared" si="166"/>
        <v>0</v>
      </c>
      <c r="AU1016" s="135">
        <f t="shared" si="166"/>
        <v>0</v>
      </c>
      <c r="AV1016" s="135">
        <f t="shared" si="166"/>
        <v>0</v>
      </c>
      <c r="AW1016" s="135">
        <f t="shared" si="166"/>
        <v>0</v>
      </c>
      <c r="AX1016" s="135">
        <f t="shared" si="166"/>
        <v>0</v>
      </c>
      <c r="AY1016" s="135">
        <f t="shared" si="166"/>
        <v>0</v>
      </c>
      <c r="AZ1016" s="135">
        <f t="shared" si="166"/>
        <v>0</v>
      </c>
      <c r="BA1016" s="135">
        <f t="shared" si="166"/>
        <v>0</v>
      </c>
      <c r="BB1016" s="135">
        <f t="shared" si="166"/>
        <v>0</v>
      </c>
    </row>
    <row r="1017" spans="1:60" ht="56.25" customHeight="1" x14ac:dyDescent="0.25">
      <c r="A1017" s="157" t="s">
        <v>276</v>
      </c>
      <c r="B1017" s="16" t="s">
        <v>34</v>
      </c>
      <c r="C1017" s="16" t="s">
        <v>34</v>
      </c>
      <c r="D1017" s="16" t="s">
        <v>46</v>
      </c>
      <c r="E1017" s="16" t="s">
        <v>257</v>
      </c>
      <c r="F1017" s="294" t="s">
        <v>1384</v>
      </c>
      <c r="G1017" s="54" t="s">
        <v>471</v>
      </c>
      <c r="H1017" s="17" t="s">
        <v>472</v>
      </c>
      <c r="I1017" s="146" t="s">
        <v>902</v>
      </c>
      <c r="J1017" s="18" t="s">
        <v>550</v>
      </c>
      <c r="K1017" s="67"/>
      <c r="L1017" s="67"/>
      <c r="M1017" s="18" t="s">
        <v>907</v>
      </c>
      <c r="N1017" s="59">
        <v>327411162.60000002</v>
      </c>
      <c r="O1017" s="43">
        <f t="shared" ref="O1017:O1037" si="167">+SUM(P1017:BA1017)</f>
        <v>327411162.60000002</v>
      </c>
      <c r="P1017" s="44">
        <v>220785958.69</v>
      </c>
      <c r="Q1017" s="44">
        <v>0</v>
      </c>
      <c r="R1017" s="44"/>
      <c r="S1017" s="44">
        <v>0</v>
      </c>
      <c r="T1017" s="44">
        <v>0</v>
      </c>
      <c r="U1017" s="44">
        <v>0</v>
      </c>
      <c r="V1017" s="44">
        <v>0</v>
      </c>
      <c r="W1017" s="44">
        <v>0</v>
      </c>
      <c r="X1017" s="44">
        <v>0</v>
      </c>
      <c r="Y1017" s="44">
        <v>100000000</v>
      </c>
      <c r="Z1017" s="44">
        <v>0</v>
      </c>
      <c r="AA1017" s="44"/>
      <c r="AB1017" s="44">
        <v>0</v>
      </c>
      <c r="AC1017" s="44">
        <v>0</v>
      </c>
      <c r="AD1017" s="44">
        <v>0</v>
      </c>
      <c r="AE1017" s="44"/>
      <c r="AF1017" s="44">
        <v>6625203.9100000001</v>
      </c>
      <c r="AG1017" s="44">
        <v>0</v>
      </c>
      <c r="AH1017" s="44">
        <v>0</v>
      </c>
      <c r="AI1017" s="44">
        <v>0</v>
      </c>
      <c r="AJ1017" s="44">
        <v>0</v>
      </c>
      <c r="AK1017" s="44">
        <v>0</v>
      </c>
      <c r="AL1017" s="44">
        <v>0</v>
      </c>
      <c r="AM1017" s="44">
        <v>0</v>
      </c>
      <c r="AN1017" s="44">
        <v>0</v>
      </c>
      <c r="AO1017" s="44">
        <v>0</v>
      </c>
      <c r="AP1017" s="44">
        <v>0</v>
      </c>
      <c r="AQ1017" s="44">
        <v>0</v>
      </c>
      <c r="AR1017" s="44">
        <v>0</v>
      </c>
      <c r="AS1017" s="44">
        <v>0</v>
      </c>
      <c r="AT1017" s="44">
        <v>0</v>
      </c>
      <c r="AU1017" s="44">
        <v>0</v>
      </c>
      <c r="AV1017" s="44"/>
      <c r="AW1017" s="44"/>
      <c r="AX1017" s="44">
        <v>0</v>
      </c>
      <c r="AY1017" s="44"/>
      <c r="AZ1017" s="44">
        <v>0</v>
      </c>
      <c r="BA1017" s="44"/>
      <c r="BB1017" s="44"/>
      <c r="BC1017" s="10"/>
      <c r="BD1017" s="10"/>
      <c r="BE1017" s="10"/>
      <c r="BH1017" s="129">
        <f>+N1017-O1017</f>
        <v>0</v>
      </c>
    </row>
    <row r="1018" spans="1:60" ht="25.5" customHeight="1" x14ac:dyDescent="0.25">
      <c r="A1018" s="157"/>
      <c r="B1018" s="16"/>
      <c r="C1018" s="16"/>
      <c r="D1018" s="16"/>
      <c r="E1018" s="16"/>
      <c r="F1018" s="155"/>
      <c r="G1018" s="54"/>
      <c r="H1018" s="17"/>
      <c r="I1018" s="146"/>
      <c r="J1018" s="18"/>
      <c r="K1018" s="70" t="s">
        <v>1066</v>
      </c>
      <c r="L1018" s="71">
        <v>220785958.69</v>
      </c>
      <c r="M1018" s="18"/>
      <c r="N1018" s="59"/>
      <c r="O1018" s="43">
        <f t="shared" si="167"/>
        <v>0</v>
      </c>
      <c r="P1018" s="44"/>
      <c r="Q1018" s="44"/>
      <c r="R1018" s="44"/>
      <c r="S1018" s="44"/>
      <c r="T1018" s="44"/>
      <c r="U1018" s="44"/>
      <c r="V1018" s="44"/>
      <c r="W1018" s="44"/>
      <c r="X1018" s="44"/>
      <c r="Y1018" s="44"/>
      <c r="Z1018" s="44"/>
      <c r="AA1018" s="44"/>
      <c r="AB1018" s="44"/>
      <c r="AC1018" s="44"/>
      <c r="AD1018" s="44"/>
      <c r="AE1018" s="44"/>
      <c r="AF1018" s="44"/>
      <c r="AG1018" s="44"/>
      <c r="AH1018" s="44"/>
      <c r="AI1018" s="44"/>
      <c r="AJ1018" s="44"/>
      <c r="AK1018" s="44"/>
      <c r="AL1018" s="44"/>
      <c r="AM1018" s="44"/>
      <c r="AN1018" s="44"/>
      <c r="AO1018" s="44"/>
      <c r="AP1018" s="44"/>
      <c r="AQ1018" s="44"/>
      <c r="AR1018" s="44"/>
      <c r="AS1018" s="44"/>
      <c r="AT1018" s="44"/>
      <c r="AU1018" s="44"/>
      <c r="AV1018" s="44"/>
      <c r="AW1018" s="44"/>
      <c r="AX1018" s="44"/>
      <c r="AY1018" s="44"/>
      <c r="AZ1018" s="44"/>
      <c r="BA1018" s="44"/>
      <c r="BB1018" s="44"/>
      <c r="BC1018" s="10"/>
      <c r="BD1018" s="10"/>
      <c r="BE1018" s="10"/>
    </row>
    <row r="1019" spans="1:60" ht="26.25" customHeight="1" x14ac:dyDescent="0.25">
      <c r="A1019" s="157"/>
      <c r="B1019" s="16"/>
      <c r="C1019" s="16"/>
      <c r="D1019" s="16"/>
      <c r="E1019" s="16"/>
      <c r="F1019" s="155"/>
      <c r="G1019" s="54"/>
      <c r="H1019" s="17"/>
      <c r="I1019" s="146"/>
      <c r="J1019" s="18"/>
      <c r="K1019" s="70" t="s">
        <v>940</v>
      </c>
      <c r="L1019" s="71">
        <v>6625203.9100000001</v>
      </c>
      <c r="M1019" s="18"/>
      <c r="N1019" s="18"/>
      <c r="O1019" s="43">
        <f t="shared" si="167"/>
        <v>0</v>
      </c>
      <c r="P1019" s="44"/>
      <c r="Q1019" s="44"/>
      <c r="R1019" s="44"/>
      <c r="S1019" s="44"/>
      <c r="T1019" s="44"/>
      <c r="U1019" s="44"/>
      <c r="V1019" s="44"/>
      <c r="W1019" s="44"/>
      <c r="X1019" s="44"/>
      <c r="Y1019" s="44"/>
      <c r="Z1019" s="44"/>
      <c r="AA1019" s="44"/>
      <c r="AB1019" s="44"/>
      <c r="AC1019" s="44"/>
      <c r="AD1019" s="44"/>
      <c r="AE1019" s="44"/>
      <c r="AF1019" s="44"/>
      <c r="AG1019" s="44"/>
      <c r="AH1019" s="44"/>
      <c r="AI1019" s="44"/>
      <c r="AJ1019" s="44"/>
      <c r="AK1019" s="44"/>
      <c r="AL1019" s="44"/>
      <c r="AM1019" s="44"/>
      <c r="AN1019" s="44"/>
      <c r="AO1019" s="44"/>
      <c r="AP1019" s="44"/>
      <c r="AQ1019" s="44"/>
      <c r="AR1019" s="44"/>
      <c r="AS1019" s="44"/>
      <c r="AT1019" s="44"/>
      <c r="AU1019" s="44"/>
      <c r="AV1019" s="44"/>
      <c r="AW1019" s="44"/>
      <c r="AX1019" s="44"/>
      <c r="AY1019" s="44"/>
      <c r="AZ1019" s="44"/>
      <c r="BA1019" s="44"/>
      <c r="BB1019" s="44" t="s">
        <v>1010</v>
      </c>
      <c r="BC1019" s="10"/>
      <c r="BD1019" s="10"/>
      <c r="BE1019" s="10"/>
    </row>
    <row r="1020" spans="1:60" ht="38.25" x14ac:dyDescent="0.25">
      <c r="A1020" s="157"/>
      <c r="B1020" s="16"/>
      <c r="C1020" s="16"/>
      <c r="D1020" s="16"/>
      <c r="E1020" s="16"/>
      <c r="F1020" s="155"/>
      <c r="G1020" s="54"/>
      <c r="H1020" s="17"/>
      <c r="I1020" s="146"/>
      <c r="J1020" s="18"/>
      <c r="K1020" s="102" t="s">
        <v>999</v>
      </c>
      <c r="L1020" s="71">
        <v>100000000</v>
      </c>
      <c r="M1020" s="18"/>
      <c r="N1020" s="18"/>
      <c r="O1020" s="43">
        <f t="shared" si="167"/>
        <v>0</v>
      </c>
      <c r="P1020" s="44"/>
      <c r="Q1020" s="44"/>
      <c r="R1020" s="44"/>
      <c r="S1020" s="44"/>
      <c r="T1020" s="44"/>
      <c r="U1020" s="44"/>
      <c r="V1020" s="44"/>
      <c r="W1020" s="44"/>
      <c r="X1020" s="44"/>
      <c r="Y1020" s="44"/>
      <c r="Z1020" s="44"/>
      <c r="AA1020" s="44"/>
      <c r="AB1020" s="44"/>
      <c r="AC1020" s="44"/>
      <c r="AD1020" s="44"/>
      <c r="AE1020" s="44"/>
      <c r="AF1020" s="44"/>
      <c r="AG1020" s="44"/>
      <c r="AH1020" s="44"/>
      <c r="AI1020" s="44"/>
      <c r="AJ1020" s="44"/>
      <c r="AK1020" s="44"/>
      <c r="AL1020" s="44"/>
      <c r="AM1020" s="44"/>
      <c r="AN1020" s="44"/>
      <c r="AO1020" s="44"/>
      <c r="AP1020" s="44"/>
      <c r="AQ1020" s="44"/>
      <c r="AR1020" s="44"/>
      <c r="AS1020" s="44"/>
      <c r="AT1020" s="44"/>
      <c r="AU1020" s="44"/>
      <c r="AV1020" s="44"/>
      <c r="AW1020" s="44"/>
      <c r="AX1020" s="44"/>
      <c r="AY1020" s="44"/>
      <c r="AZ1020" s="44"/>
      <c r="BA1020" s="44"/>
      <c r="BB1020" s="44"/>
      <c r="BC1020" s="10"/>
      <c r="BD1020" s="10"/>
      <c r="BE1020" s="10"/>
    </row>
    <row r="1021" spans="1:60" ht="12.75" customHeight="1" x14ac:dyDescent="0.25">
      <c r="A1021" s="157" t="s">
        <v>276</v>
      </c>
      <c r="B1021" s="16" t="s">
        <v>34</v>
      </c>
      <c r="C1021" s="16" t="s">
        <v>34</v>
      </c>
      <c r="D1021" s="16" t="s">
        <v>54</v>
      </c>
      <c r="E1021" s="16" t="s">
        <v>90</v>
      </c>
      <c r="F1021" s="16"/>
      <c r="G1021" s="173"/>
      <c r="H1021" s="18"/>
      <c r="I1021" s="18" t="s">
        <v>55</v>
      </c>
      <c r="J1021" s="18"/>
      <c r="K1021" s="70"/>
      <c r="L1021" s="70"/>
      <c r="M1021" s="18"/>
      <c r="N1021" s="18"/>
      <c r="O1021" s="43">
        <f t="shared" si="167"/>
        <v>75000001.189999998</v>
      </c>
      <c r="P1021" s="135">
        <f>+P1022</f>
        <v>25000000</v>
      </c>
      <c r="Q1021" s="135">
        <v>0</v>
      </c>
      <c r="R1021" s="135"/>
      <c r="S1021" s="135">
        <v>0</v>
      </c>
      <c r="T1021" s="135">
        <v>0</v>
      </c>
      <c r="U1021" s="135">
        <v>0</v>
      </c>
      <c r="V1021" s="135">
        <v>0</v>
      </c>
      <c r="W1021" s="135">
        <v>0</v>
      </c>
      <c r="X1021" s="135">
        <v>0</v>
      </c>
      <c r="Y1021" s="135">
        <v>0</v>
      </c>
      <c r="Z1021" s="135">
        <v>0</v>
      </c>
      <c r="AA1021" s="135">
        <v>0</v>
      </c>
      <c r="AB1021" s="135">
        <v>0</v>
      </c>
      <c r="AC1021" s="135">
        <v>0</v>
      </c>
      <c r="AD1021" s="135">
        <v>0</v>
      </c>
      <c r="AE1021" s="135">
        <v>0</v>
      </c>
      <c r="AF1021" s="135">
        <v>0</v>
      </c>
      <c r="AG1021" s="135">
        <v>50000001.189999998</v>
      </c>
      <c r="AH1021" s="135">
        <v>0</v>
      </c>
      <c r="AI1021" s="135">
        <v>0</v>
      </c>
      <c r="AJ1021" s="135">
        <v>0</v>
      </c>
      <c r="AK1021" s="135">
        <v>0</v>
      </c>
      <c r="AL1021" s="135">
        <v>0</v>
      </c>
      <c r="AM1021" s="135">
        <v>0</v>
      </c>
      <c r="AN1021" s="135">
        <v>0</v>
      </c>
      <c r="AO1021" s="135">
        <v>0</v>
      </c>
      <c r="AP1021" s="135">
        <v>0</v>
      </c>
      <c r="AQ1021" s="135">
        <v>0</v>
      </c>
      <c r="AR1021" s="135">
        <v>0</v>
      </c>
      <c r="AS1021" s="135">
        <v>0</v>
      </c>
      <c r="AT1021" s="135">
        <v>0</v>
      </c>
      <c r="AU1021" s="135">
        <v>0</v>
      </c>
      <c r="AV1021" s="135">
        <v>0</v>
      </c>
      <c r="AW1021" s="135">
        <v>0</v>
      </c>
      <c r="AX1021" s="135">
        <v>0</v>
      </c>
      <c r="AY1021" s="135">
        <v>0</v>
      </c>
      <c r="AZ1021" s="135">
        <v>0</v>
      </c>
      <c r="BA1021" s="135"/>
      <c r="BB1021" s="135">
        <v>0</v>
      </c>
    </row>
    <row r="1022" spans="1:60" ht="13.5" customHeight="1" x14ac:dyDescent="0.25">
      <c r="A1022" s="157" t="s">
        <v>276</v>
      </c>
      <c r="B1022" s="16" t="s">
        <v>34</v>
      </c>
      <c r="C1022" s="16" t="s">
        <v>34</v>
      </c>
      <c r="D1022" s="16" t="s">
        <v>54</v>
      </c>
      <c r="E1022" s="16" t="s">
        <v>90</v>
      </c>
      <c r="F1022" s="16"/>
      <c r="G1022" s="173"/>
      <c r="H1022" s="18"/>
      <c r="I1022" s="18" t="s">
        <v>91</v>
      </c>
      <c r="J1022" s="18"/>
      <c r="K1022" s="70"/>
      <c r="L1022" s="70"/>
      <c r="M1022" s="18"/>
      <c r="N1022" s="18"/>
      <c r="O1022" s="43">
        <f t="shared" si="167"/>
        <v>25000000</v>
      </c>
      <c r="P1022" s="43">
        <f>+P1023+P1025</f>
        <v>25000000</v>
      </c>
      <c r="Q1022" s="43">
        <v>0</v>
      </c>
      <c r="R1022" s="43"/>
      <c r="S1022" s="43">
        <v>0</v>
      </c>
      <c r="T1022" s="43">
        <v>0</v>
      </c>
      <c r="U1022" s="43">
        <v>0</v>
      </c>
      <c r="V1022" s="43">
        <v>0</v>
      </c>
      <c r="W1022" s="43">
        <v>0</v>
      </c>
      <c r="X1022" s="43">
        <v>0</v>
      </c>
      <c r="Y1022" s="43"/>
      <c r="Z1022" s="43">
        <v>0</v>
      </c>
      <c r="AA1022" s="43"/>
      <c r="AB1022" s="43">
        <v>0</v>
      </c>
      <c r="AC1022" s="43">
        <v>0</v>
      </c>
      <c r="AD1022" s="43">
        <v>0</v>
      </c>
      <c r="AE1022" s="43"/>
      <c r="AF1022" s="43">
        <v>0</v>
      </c>
      <c r="AG1022" s="43">
        <v>0</v>
      </c>
      <c r="AH1022" s="43">
        <v>0</v>
      </c>
      <c r="AI1022" s="43">
        <v>0</v>
      </c>
      <c r="AJ1022" s="43">
        <v>0</v>
      </c>
      <c r="AK1022" s="43">
        <v>0</v>
      </c>
      <c r="AL1022" s="43">
        <v>0</v>
      </c>
      <c r="AM1022" s="43">
        <v>0</v>
      </c>
      <c r="AN1022" s="43">
        <v>0</v>
      </c>
      <c r="AO1022" s="43">
        <v>0</v>
      </c>
      <c r="AP1022" s="43">
        <v>0</v>
      </c>
      <c r="AQ1022" s="43">
        <v>0</v>
      </c>
      <c r="AR1022" s="43">
        <v>0</v>
      </c>
      <c r="AS1022" s="43">
        <v>0</v>
      </c>
      <c r="AT1022" s="43">
        <v>0</v>
      </c>
      <c r="AU1022" s="43">
        <v>0</v>
      </c>
      <c r="AV1022" s="43"/>
      <c r="AW1022" s="43"/>
      <c r="AX1022" s="43">
        <v>0</v>
      </c>
      <c r="AY1022" s="43"/>
      <c r="AZ1022" s="43">
        <v>0</v>
      </c>
      <c r="BA1022" s="43"/>
      <c r="BB1022" s="44"/>
      <c r="BC1022" s="10"/>
      <c r="BD1022" s="10"/>
      <c r="BE1022" s="10"/>
    </row>
    <row r="1023" spans="1:60" ht="33.75" customHeight="1" x14ac:dyDescent="0.25">
      <c r="A1023" s="157" t="s">
        <v>276</v>
      </c>
      <c r="B1023" s="16" t="s">
        <v>34</v>
      </c>
      <c r="C1023" s="16" t="s">
        <v>34</v>
      </c>
      <c r="D1023" s="16" t="s">
        <v>54</v>
      </c>
      <c r="E1023" s="16" t="s">
        <v>90</v>
      </c>
      <c r="F1023" s="294" t="s">
        <v>1378</v>
      </c>
      <c r="G1023" s="54" t="s">
        <v>473</v>
      </c>
      <c r="H1023" s="17" t="s">
        <v>474</v>
      </c>
      <c r="I1023" s="146" t="s">
        <v>868</v>
      </c>
      <c r="J1023" s="18" t="s">
        <v>550</v>
      </c>
      <c r="K1023" s="70"/>
      <c r="L1023" s="70"/>
      <c r="M1023" s="18" t="s">
        <v>907</v>
      </c>
      <c r="N1023" s="59">
        <v>25000000</v>
      </c>
      <c r="O1023" s="43">
        <f t="shared" si="167"/>
        <v>25000000</v>
      </c>
      <c r="P1023" s="44">
        <v>25000000</v>
      </c>
      <c r="Q1023" s="44">
        <v>0</v>
      </c>
      <c r="R1023" s="44"/>
      <c r="S1023" s="44">
        <v>0</v>
      </c>
      <c r="T1023" s="44">
        <v>0</v>
      </c>
      <c r="U1023" s="44">
        <v>0</v>
      </c>
      <c r="V1023" s="44">
        <v>0</v>
      </c>
      <c r="W1023" s="44">
        <v>0</v>
      </c>
      <c r="X1023" s="44"/>
      <c r="Y1023" s="44"/>
      <c r="Z1023" s="44">
        <v>0</v>
      </c>
      <c r="AA1023" s="44"/>
      <c r="AB1023" s="44">
        <v>0</v>
      </c>
      <c r="AC1023" s="44">
        <v>0</v>
      </c>
      <c r="AD1023" s="44">
        <v>0</v>
      </c>
      <c r="AE1023" s="44"/>
      <c r="AF1023" s="44">
        <v>0</v>
      </c>
      <c r="AG1023" s="44">
        <v>0</v>
      </c>
      <c r="AH1023" s="44">
        <v>0</v>
      </c>
      <c r="AI1023" s="44">
        <v>0</v>
      </c>
      <c r="AJ1023" s="44">
        <v>0</v>
      </c>
      <c r="AK1023" s="44">
        <v>0</v>
      </c>
      <c r="AL1023" s="44">
        <v>0</v>
      </c>
      <c r="AM1023" s="44">
        <v>0</v>
      </c>
      <c r="AN1023" s="44">
        <v>0</v>
      </c>
      <c r="AO1023" s="44">
        <v>0</v>
      </c>
      <c r="AP1023" s="44">
        <v>0</v>
      </c>
      <c r="AQ1023" s="44">
        <v>0</v>
      </c>
      <c r="AR1023" s="44">
        <v>0</v>
      </c>
      <c r="AS1023" s="44">
        <v>0</v>
      </c>
      <c r="AT1023" s="44">
        <v>0</v>
      </c>
      <c r="AU1023" s="44">
        <v>0</v>
      </c>
      <c r="AV1023" s="44"/>
      <c r="AW1023" s="44"/>
      <c r="AX1023" s="44">
        <v>0</v>
      </c>
      <c r="AY1023" s="44"/>
      <c r="AZ1023" s="44">
        <v>0</v>
      </c>
      <c r="BA1023" s="44"/>
      <c r="BB1023" s="44"/>
      <c r="BC1023" s="10"/>
      <c r="BD1023" s="10"/>
      <c r="BE1023" s="10"/>
      <c r="BH1023" s="129">
        <f>+N1023-O1023</f>
        <v>0</v>
      </c>
    </row>
    <row r="1024" spans="1:60" ht="26.25" customHeight="1" x14ac:dyDescent="0.25">
      <c r="A1024" s="157"/>
      <c r="B1024" s="16"/>
      <c r="C1024" s="16"/>
      <c r="D1024" s="16"/>
      <c r="E1024" s="16"/>
      <c r="F1024" s="16"/>
      <c r="G1024" s="54"/>
      <c r="H1024" s="17"/>
      <c r="I1024" s="146"/>
      <c r="J1024" s="18"/>
      <c r="K1024" s="70" t="s">
        <v>1066</v>
      </c>
      <c r="L1024" s="71">
        <v>25000000</v>
      </c>
      <c r="M1024" s="18"/>
      <c r="N1024" s="18"/>
      <c r="O1024" s="43">
        <f t="shared" si="167"/>
        <v>0</v>
      </c>
      <c r="P1024" s="44"/>
      <c r="Q1024" s="44"/>
      <c r="R1024" s="44"/>
      <c r="S1024" s="44"/>
      <c r="T1024" s="44"/>
      <c r="U1024" s="44"/>
      <c r="V1024" s="44"/>
      <c r="W1024" s="44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  <c r="AI1024" s="44"/>
      <c r="AJ1024" s="44"/>
      <c r="AK1024" s="44"/>
      <c r="AL1024" s="44"/>
      <c r="AM1024" s="44"/>
      <c r="AN1024" s="44"/>
      <c r="AO1024" s="44"/>
      <c r="AP1024" s="44"/>
      <c r="AQ1024" s="44"/>
      <c r="AR1024" s="44"/>
      <c r="AS1024" s="44"/>
      <c r="AT1024" s="44"/>
      <c r="AU1024" s="44"/>
      <c r="AV1024" s="44"/>
      <c r="AW1024" s="44"/>
      <c r="AX1024" s="44"/>
      <c r="AY1024" s="44"/>
      <c r="AZ1024" s="44"/>
      <c r="BA1024" s="44"/>
      <c r="BB1024" s="44"/>
      <c r="BC1024" s="10"/>
      <c r="BD1024" s="10"/>
      <c r="BE1024" s="10"/>
    </row>
    <row r="1025" spans="1:60" ht="13.5" customHeight="1" x14ac:dyDescent="0.25">
      <c r="A1025" s="157" t="s">
        <v>276</v>
      </c>
      <c r="B1025" s="16" t="s">
        <v>34</v>
      </c>
      <c r="C1025" s="16" t="s">
        <v>34</v>
      </c>
      <c r="D1025" s="16" t="s">
        <v>54</v>
      </c>
      <c r="E1025" s="16" t="s">
        <v>104</v>
      </c>
      <c r="F1025" s="16"/>
      <c r="G1025" s="173"/>
      <c r="H1025" s="18"/>
      <c r="I1025" s="18" t="s">
        <v>105</v>
      </c>
      <c r="J1025" s="18"/>
      <c r="K1025" s="70"/>
      <c r="L1025" s="70"/>
      <c r="M1025" s="18"/>
      <c r="N1025" s="18"/>
      <c r="O1025" s="43">
        <f t="shared" si="167"/>
        <v>50000001.189999998</v>
      </c>
      <c r="P1025" s="43">
        <v>0</v>
      </c>
      <c r="Q1025" s="43">
        <v>0</v>
      </c>
      <c r="R1025" s="43"/>
      <c r="S1025" s="43">
        <v>0</v>
      </c>
      <c r="T1025" s="43">
        <v>0</v>
      </c>
      <c r="U1025" s="43">
        <v>0</v>
      </c>
      <c r="V1025" s="43">
        <v>0</v>
      </c>
      <c r="W1025" s="43">
        <v>0</v>
      </c>
      <c r="X1025" s="43">
        <v>0</v>
      </c>
      <c r="Y1025" s="43">
        <v>0</v>
      </c>
      <c r="Z1025" s="43">
        <v>0</v>
      </c>
      <c r="AA1025" s="43">
        <v>0</v>
      </c>
      <c r="AB1025" s="43">
        <v>0</v>
      </c>
      <c r="AC1025" s="43">
        <v>0</v>
      </c>
      <c r="AD1025" s="43">
        <v>0</v>
      </c>
      <c r="AE1025" s="43">
        <v>0</v>
      </c>
      <c r="AF1025" s="43">
        <v>0</v>
      </c>
      <c r="AG1025" s="43">
        <v>50000001.189999998</v>
      </c>
      <c r="AH1025" s="43">
        <v>0</v>
      </c>
      <c r="AI1025" s="43">
        <v>0</v>
      </c>
      <c r="AJ1025" s="43">
        <v>0</v>
      </c>
      <c r="AK1025" s="43">
        <v>0</v>
      </c>
      <c r="AL1025" s="43">
        <v>0</v>
      </c>
      <c r="AM1025" s="43">
        <v>0</v>
      </c>
      <c r="AN1025" s="43">
        <v>0</v>
      </c>
      <c r="AO1025" s="43">
        <v>0</v>
      </c>
      <c r="AP1025" s="43">
        <v>0</v>
      </c>
      <c r="AQ1025" s="43">
        <v>0</v>
      </c>
      <c r="AR1025" s="43">
        <v>0</v>
      </c>
      <c r="AS1025" s="43">
        <v>0</v>
      </c>
      <c r="AT1025" s="43">
        <v>0</v>
      </c>
      <c r="AU1025" s="43">
        <v>0</v>
      </c>
      <c r="AV1025" s="43">
        <v>0</v>
      </c>
      <c r="AW1025" s="43">
        <v>0</v>
      </c>
      <c r="AX1025" s="43">
        <v>0</v>
      </c>
      <c r="AY1025" s="43">
        <v>0</v>
      </c>
      <c r="AZ1025" s="43">
        <v>0</v>
      </c>
      <c r="BA1025" s="43"/>
      <c r="BB1025" s="43">
        <v>0</v>
      </c>
    </row>
    <row r="1026" spans="1:60" ht="33.75" customHeight="1" x14ac:dyDescent="0.25">
      <c r="A1026" s="157" t="s">
        <v>276</v>
      </c>
      <c r="B1026" s="16" t="s">
        <v>34</v>
      </c>
      <c r="C1026" s="16" t="s">
        <v>34</v>
      </c>
      <c r="D1026" s="16" t="s">
        <v>54</v>
      </c>
      <c r="E1026" s="16" t="s">
        <v>104</v>
      </c>
      <c r="F1026" s="294" t="s">
        <v>1251</v>
      </c>
      <c r="G1026" s="54" t="s">
        <v>475</v>
      </c>
      <c r="H1026" s="17" t="s">
        <v>476</v>
      </c>
      <c r="I1026" s="146" t="s">
        <v>904</v>
      </c>
      <c r="J1026" s="18" t="s">
        <v>550</v>
      </c>
      <c r="K1026" s="70"/>
      <c r="L1026" s="70"/>
      <c r="M1026" s="18" t="s">
        <v>907</v>
      </c>
      <c r="N1026" s="59">
        <v>50000001.189999998</v>
      </c>
      <c r="O1026" s="43">
        <f t="shared" si="167"/>
        <v>50000001.189999998</v>
      </c>
      <c r="P1026" s="44">
        <v>0</v>
      </c>
      <c r="Q1026" s="44">
        <v>0</v>
      </c>
      <c r="R1026" s="44"/>
      <c r="S1026" s="44">
        <v>0</v>
      </c>
      <c r="T1026" s="44">
        <v>0</v>
      </c>
      <c r="U1026" s="44">
        <v>0</v>
      </c>
      <c r="V1026" s="44">
        <v>0</v>
      </c>
      <c r="W1026" s="44">
        <v>0</v>
      </c>
      <c r="X1026" s="44">
        <v>0</v>
      </c>
      <c r="Y1026" s="44"/>
      <c r="Z1026" s="44">
        <v>0</v>
      </c>
      <c r="AA1026" s="44"/>
      <c r="AB1026" s="44">
        <v>0</v>
      </c>
      <c r="AC1026" s="44">
        <v>0</v>
      </c>
      <c r="AD1026" s="44">
        <v>0</v>
      </c>
      <c r="AE1026" s="44"/>
      <c r="AF1026" s="44">
        <v>0</v>
      </c>
      <c r="AG1026" s="44">
        <v>50000001.189999998</v>
      </c>
      <c r="AH1026" s="44">
        <v>0</v>
      </c>
      <c r="AI1026" s="44">
        <v>0</v>
      </c>
      <c r="AJ1026" s="44">
        <v>0</v>
      </c>
      <c r="AK1026" s="44">
        <v>0</v>
      </c>
      <c r="AL1026" s="44">
        <v>0</v>
      </c>
      <c r="AM1026" s="44">
        <v>0</v>
      </c>
      <c r="AN1026" s="44">
        <v>0</v>
      </c>
      <c r="AO1026" s="44">
        <v>0</v>
      </c>
      <c r="AP1026" s="44">
        <v>0</v>
      </c>
      <c r="AQ1026" s="44">
        <v>0</v>
      </c>
      <c r="AR1026" s="44">
        <v>0</v>
      </c>
      <c r="AS1026" s="44">
        <v>0</v>
      </c>
      <c r="AT1026" s="44">
        <v>0</v>
      </c>
      <c r="AU1026" s="44">
        <v>0</v>
      </c>
      <c r="AV1026" s="44"/>
      <c r="AW1026" s="44"/>
      <c r="AX1026" s="44">
        <v>0</v>
      </c>
      <c r="AY1026" s="44"/>
      <c r="AZ1026" s="44">
        <v>0</v>
      </c>
      <c r="BA1026" s="44"/>
      <c r="BB1026" s="41"/>
      <c r="BH1026" s="129">
        <f>+N1026-O1026</f>
        <v>0</v>
      </c>
    </row>
    <row r="1027" spans="1:60" ht="13.5" customHeight="1" x14ac:dyDescent="0.25">
      <c r="A1027" s="157"/>
      <c r="B1027" s="16"/>
      <c r="C1027" s="16"/>
      <c r="D1027" s="16"/>
      <c r="E1027" s="16"/>
      <c r="F1027" s="164"/>
      <c r="G1027" s="54"/>
      <c r="H1027" s="17"/>
      <c r="I1027" s="146"/>
      <c r="J1027" s="18"/>
      <c r="K1027" s="100" t="s">
        <v>1072</v>
      </c>
      <c r="L1027" s="71">
        <v>50000001.189999998</v>
      </c>
      <c r="M1027" s="18"/>
      <c r="N1027" s="59"/>
      <c r="O1027" s="43">
        <f t="shared" si="167"/>
        <v>0</v>
      </c>
      <c r="P1027" s="44"/>
      <c r="Q1027" s="44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  <c r="AL1027" s="44"/>
      <c r="AM1027" s="44"/>
      <c r="AN1027" s="44"/>
      <c r="AO1027" s="44"/>
      <c r="AP1027" s="44"/>
      <c r="AQ1027" s="44"/>
      <c r="AR1027" s="44"/>
      <c r="AS1027" s="44"/>
      <c r="AT1027" s="44"/>
      <c r="AU1027" s="44"/>
      <c r="AV1027" s="44"/>
      <c r="AW1027" s="44"/>
      <c r="AX1027" s="44"/>
      <c r="AY1027" s="44"/>
      <c r="AZ1027" s="44"/>
      <c r="BA1027" s="44"/>
      <c r="BB1027" s="41"/>
    </row>
    <row r="1028" spans="1:60" ht="12.75" customHeight="1" x14ac:dyDescent="0.25">
      <c r="A1028" s="157" t="s">
        <v>276</v>
      </c>
      <c r="B1028" s="16" t="s">
        <v>40</v>
      </c>
      <c r="C1028" s="16"/>
      <c r="D1028" s="16"/>
      <c r="E1028" s="16"/>
      <c r="F1028" s="16"/>
      <c r="G1028" s="173"/>
      <c r="H1028" s="18"/>
      <c r="I1028" s="18" t="s">
        <v>275</v>
      </c>
      <c r="J1028" s="18"/>
      <c r="K1028" s="67"/>
      <c r="L1028" s="68"/>
      <c r="M1028" s="18"/>
      <c r="N1028" s="18"/>
      <c r="O1028" s="43">
        <f t="shared" si="167"/>
        <v>201500000</v>
      </c>
      <c r="P1028" s="43">
        <f>+P1029</f>
        <v>201500000</v>
      </c>
      <c r="Q1028" s="43">
        <f t="shared" ref="Q1028:BB1031" si="168">+Q1029</f>
        <v>0</v>
      </c>
      <c r="R1028" s="43">
        <f t="shared" si="168"/>
        <v>0</v>
      </c>
      <c r="S1028" s="43">
        <f t="shared" si="168"/>
        <v>0</v>
      </c>
      <c r="T1028" s="43">
        <f t="shared" si="168"/>
        <v>0</v>
      </c>
      <c r="U1028" s="43">
        <f t="shared" si="168"/>
        <v>0</v>
      </c>
      <c r="V1028" s="43">
        <f t="shared" si="168"/>
        <v>0</v>
      </c>
      <c r="W1028" s="43">
        <f t="shared" si="168"/>
        <v>0</v>
      </c>
      <c r="X1028" s="43">
        <f t="shared" si="168"/>
        <v>0</v>
      </c>
      <c r="Y1028" s="43">
        <f t="shared" si="168"/>
        <v>0</v>
      </c>
      <c r="Z1028" s="43">
        <f t="shared" si="168"/>
        <v>0</v>
      </c>
      <c r="AA1028" s="43">
        <f t="shared" si="168"/>
        <v>0</v>
      </c>
      <c r="AB1028" s="43">
        <f t="shared" si="168"/>
        <v>0</v>
      </c>
      <c r="AC1028" s="43">
        <f t="shared" si="168"/>
        <v>0</v>
      </c>
      <c r="AD1028" s="43">
        <f t="shared" si="168"/>
        <v>0</v>
      </c>
      <c r="AE1028" s="43">
        <f t="shared" si="168"/>
        <v>0</v>
      </c>
      <c r="AF1028" s="43">
        <f t="shared" si="168"/>
        <v>0</v>
      </c>
      <c r="AG1028" s="43">
        <f t="shared" si="168"/>
        <v>0</v>
      </c>
      <c r="AH1028" s="43">
        <f t="shared" si="168"/>
        <v>0</v>
      </c>
      <c r="AI1028" s="43">
        <f t="shared" si="168"/>
        <v>0</v>
      </c>
      <c r="AJ1028" s="43">
        <f t="shared" si="168"/>
        <v>0</v>
      </c>
      <c r="AK1028" s="43">
        <f t="shared" si="168"/>
        <v>0</v>
      </c>
      <c r="AL1028" s="43">
        <f t="shared" si="168"/>
        <v>0</v>
      </c>
      <c r="AM1028" s="43">
        <f t="shared" si="168"/>
        <v>0</v>
      </c>
      <c r="AN1028" s="43">
        <f t="shared" si="168"/>
        <v>0</v>
      </c>
      <c r="AO1028" s="43">
        <f t="shared" si="168"/>
        <v>0</v>
      </c>
      <c r="AP1028" s="43">
        <f t="shared" si="168"/>
        <v>0</v>
      </c>
      <c r="AQ1028" s="43">
        <f t="shared" si="168"/>
        <v>0</v>
      </c>
      <c r="AR1028" s="43">
        <f t="shared" si="168"/>
        <v>0</v>
      </c>
      <c r="AS1028" s="43">
        <f t="shared" si="168"/>
        <v>0</v>
      </c>
      <c r="AT1028" s="43">
        <f t="shared" si="168"/>
        <v>0</v>
      </c>
      <c r="AU1028" s="43">
        <f t="shared" si="168"/>
        <v>0</v>
      </c>
      <c r="AV1028" s="43">
        <f t="shared" si="168"/>
        <v>0</v>
      </c>
      <c r="AW1028" s="43">
        <f t="shared" si="168"/>
        <v>0</v>
      </c>
      <c r="AX1028" s="43">
        <f t="shared" si="168"/>
        <v>0</v>
      </c>
      <c r="AY1028" s="43">
        <f t="shared" si="168"/>
        <v>0</v>
      </c>
      <c r="AZ1028" s="43">
        <f t="shared" si="168"/>
        <v>0</v>
      </c>
      <c r="BA1028" s="43">
        <f t="shared" si="168"/>
        <v>0</v>
      </c>
      <c r="BB1028" s="43">
        <f t="shared" si="168"/>
        <v>0</v>
      </c>
    </row>
    <row r="1029" spans="1:60" ht="78.75" customHeight="1" x14ac:dyDescent="0.25">
      <c r="A1029" s="157" t="s">
        <v>276</v>
      </c>
      <c r="B1029" s="16" t="s">
        <v>40</v>
      </c>
      <c r="C1029" s="16" t="s">
        <v>40</v>
      </c>
      <c r="D1029" s="16"/>
      <c r="E1029" s="16"/>
      <c r="F1029" s="16"/>
      <c r="G1029" s="173"/>
      <c r="H1029" s="18"/>
      <c r="I1029" s="18" t="s">
        <v>1118</v>
      </c>
      <c r="J1029" s="18"/>
      <c r="K1029" s="67"/>
      <c r="L1029" s="67"/>
      <c r="M1029" s="18"/>
      <c r="N1029" s="18"/>
      <c r="O1029" s="43">
        <f t="shared" si="167"/>
        <v>201500000</v>
      </c>
      <c r="P1029" s="43">
        <f>+P1030</f>
        <v>201500000</v>
      </c>
      <c r="Q1029" s="43">
        <f t="shared" si="168"/>
        <v>0</v>
      </c>
      <c r="R1029" s="43">
        <f t="shared" si="168"/>
        <v>0</v>
      </c>
      <c r="S1029" s="43">
        <f t="shared" si="168"/>
        <v>0</v>
      </c>
      <c r="T1029" s="43">
        <f t="shared" si="168"/>
        <v>0</v>
      </c>
      <c r="U1029" s="43">
        <f t="shared" si="168"/>
        <v>0</v>
      </c>
      <c r="V1029" s="43">
        <f t="shared" si="168"/>
        <v>0</v>
      </c>
      <c r="W1029" s="43">
        <f t="shared" si="168"/>
        <v>0</v>
      </c>
      <c r="X1029" s="43">
        <f t="shared" si="168"/>
        <v>0</v>
      </c>
      <c r="Y1029" s="43">
        <f t="shared" si="168"/>
        <v>0</v>
      </c>
      <c r="Z1029" s="43">
        <f t="shared" si="168"/>
        <v>0</v>
      </c>
      <c r="AA1029" s="43">
        <f t="shared" si="168"/>
        <v>0</v>
      </c>
      <c r="AB1029" s="43">
        <f t="shared" si="168"/>
        <v>0</v>
      </c>
      <c r="AC1029" s="43">
        <f t="shared" si="168"/>
        <v>0</v>
      </c>
      <c r="AD1029" s="43">
        <f t="shared" si="168"/>
        <v>0</v>
      </c>
      <c r="AE1029" s="43">
        <f t="shared" si="168"/>
        <v>0</v>
      </c>
      <c r="AF1029" s="43">
        <f t="shared" si="168"/>
        <v>0</v>
      </c>
      <c r="AG1029" s="43">
        <f t="shared" si="168"/>
        <v>0</v>
      </c>
      <c r="AH1029" s="43">
        <f t="shared" si="168"/>
        <v>0</v>
      </c>
      <c r="AI1029" s="43">
        <f t="shared" si="168"/>
        <v>0</v>
      </c>
      <c r="AJ1029" s="43">
        <f t="shared" si="168"/>
        <v>0</v>
      </c>
      <c r="AK1029" s="43">
        <f t="shared" si="168"/>
        <v>0</v>
      </c>
      <c r="AL1029" s="43">
        <f t="shared" si="168"/>
        <v>0</v>
      </c>
      <c r="AM1029" s="43">
        <f t="shared" si="168"/>
        <v>0</v>
      </c>
      <c r="AN1029" s="43">
        <f t="shared" si="168"/>
        <v>0</v>
      </c>
      <c r="AO1029" s="43">
        <f t="shared" si="168"/>
        <v>0</v>
      </c>
      <c r="AP1029" s="43">
        <f t="shared" si="168"/>
        <v>0</v>
      </c>
      <c r="AQ1029" s="43">
        <f t="shared" si="168"/>
        <v>0</v>
      </c>
      <c r="AR1029" s="43">
        <f t="shared" si="168"/>
        <v>0</v>
      </c>
      <c r="AS1029" s="43">
        <f t="shared" si="168"/>
        <v>0</v>
      </c>
      <c r="AT1029" s="43">
        <f t="shared" si="168"/>
        <v>0</v>
      </c>
      <c r="AU1029" s="43">
        <f t="shared" si="168"/>
        <v>0</v>
      </c>
      <c r="AV1029" s="43">
        <f t="shared" si="168"/>
        <v>0</v>
      </c>
      <c r="AW1029" s="43">
        <f t="shared" si="168"/>
        <v>0</v>
      </c>
      <c r="AX1029" s="43">
        <f t="shared" si="168"/>
        <v>0</v>
      </c>
      <c r="AY1029" s="43">
        <f t="shared" si="168"/>
        <v>0</v>
      </c>
      <c r="AZ1029" s="43">
        <f t="shared" si="168"/>
        <v>0</v>
      </c>
      <c r="BA1029" s="43">
        <f t="shared" si="168"/>
        <v>0</v>
      </c>
      <c r="BB1029" s="43">
        <f t="shared" si="168"/>
        <v>0</v>
      </c>
      <c r="BC1029" s="10"/>
      <c r="BD1029" s="10"/>
      <c r="BE1029" s="10"/>
    </row>
    <row r="1030" spans="1:60" ht="22.5" x14ac:dyDescent="0.25">
      <c r="A1030" s="157" t="s">
        <v>276</v>
      </c>
      <c r="B1030" s="16" t="s">
        <v>40</v>
      </c>
      <c r="C1030" s="16" t="s">
        <v>40</v>
      </c>
      <c r="D1030" s="16" t="s">
        <v>276</v>
      </c>
      <c r="E1030" s="16"/>
      <c r="F1030" s="16"/>
      <c r="G1030" s="173"/>
      <c r="H1030" s="18"/>
      <c r="I1030" s="18" t="s">
        <v>277</v>
      </c>
      <c r="J1030" s="18"/>
      <c r="K1030" s="67"/>
      <c r="L1030" s="67"/>
      <c r="M1030" s="18"/>
      <c r="N1030" s="18"/>
      <c r="O1030" s="43">
        <f t="shared" si="167"/>
        <v>201500000</v>
      </c>
      <c r="P1030" s="43">
        <f>+P1031</f>
        <v>201500000</v>
      </c>
      <c r="Q1030" s="43">
        <f t="shared" si="168"/>
        <v>0</v>
      </c>
      <c r="R1030" s="43">
        <f t="shared" si="168"/>
        <v>0</v>
      </c>
      <c r="S1030" s="43">
        <f t="shared" si="168"/>
        <v>0</v>
      </c>
      <c r="T1030" s="43">
        <f t="shared" si="168"/>
        <v>0</v>
      </c>
      <c r="U1030" s="43">
        <f t="shared" si="168"/>
        <v>0</v>
      </c>
      <c r="V1030" s="43">
        <f t="shared" si="168"/>
        <v>0</v>
      </c>
      <c r="W1030" s="43">
        <f t="shared" si="168"/>
        <v>0</v>
      </c>
      <c r="X1030" s="43">
        <f t="shared" si="168"/>
        <v>0</v>
      </c>
      <c r="Y1030" s="43">
        <f t="shared" si="168"/>
        <v>0</v>
      </c>
      <c r="Z1030" s="43">
        <f t="shared" si="168"/>
        <v>0</v>
      </c>
      <c r="AA1030" s="43">
        <f t="shared" si="168"/>
        <v>0</v>
      </c>
      <c r="AB1030" s="43">
        <f t="shared" si="168"/>
        <v>0</v>
      </c>
      <c r="AC1030" s="43">
        <f t="shared" si="168"/>
        <v>0</v>
      </c>
      <c r="AD1030" s="43">
        <f t="shared" si="168"/>
        <v>0</v>
      </c>
      <c r="AE1030" s="43">
        <f t="shared" si="168"/>
        <v>0</v>
      </c>
      <c r="AF1030" s="43">
        <f t="shared" si="168"/>
        <v>0</v>
      </c>
      <c r="AG1030" s="43">
        <f t="shared" si="168"/>
        <v>0</v>
      </c>
      <c r="AH1030" s="43">
        <f t="shared" si="168"/>
        <v>0</v>
      </c>
      <c r="AI1030" s="43">
        <f t="shared" si="168"/>
        <v>0</v>
      </c>
      <c r="AJ1030" s="43">
        <f t="shared" si="168"/>
        <v>0</v>
      </c>
      <c r="AK1030" s="43">
        <f t="shared" si="168"/>
        <v>0</v>
      </c>
      <c r="AL1030" s="43">
        <f t="shared" si="168"/>
        <v>0</v>
      </c>
      <c r="AM1030" s="43">
        <f t="shared" si="168"/>
        <v>0</v>
      </c>
      <c r="AN1030" s="43">
        <f t="shared" si="168"/>
        <v>0</v>
      </c>
      <c r="AO1030" s="43">
        <f t="shared" si="168"/>
        <v>0</v>
      </c>
      <c r="AP1030" s="43">
        <f t="shared" si="168"/>
        <v>0</v>
      </c>
      <c r="AQ1030" s="43">
        <f t="shared" si="168"/>
        <v>0</v>
      </c>
      <c r="AR1030" s="43">
        <f t="shared" si="168"/>
        <v>0</v>
      </c>
      <c r="AS1030" s="43">
        <f t="shared" si="168"/>
        <v>0</v>
      </c>
      <c r="AT1030" s="43">
        <f t="shared" si="168"/>
        <v>0</v>
      </c>
      <c r="AU1030" s="43">
        <f t="shared" si="168"/>
        <v>0</v>
      </c>
      <c r="AV1030" s="43">
        <f t="shared" si="168"/>
        <v>0</v>
      </c>
      <c r="AW1030" s="43">
        <f t="shared" si="168"/>
        <v>0</v>
      </c>
      <c r="AX1030" s="43">
        <f t="shared" si="168"/>
        <v>0</v>
      </c>
      <c r="AY1030" s="43">
        <f t="shared" si="168"/>
        <v>0</v>
      </c>
      <c r="AZ1030" s="43">
        <f t="shared" si="168"/>
        <v>0</v>
      </c>
      <c r="BA1030" s="43">
        <f t="shared" si="168"/>
        <v>0</v>
      </c>
      <c r="BB1030" s="43">
        <f t="shared" si="168"/>
        <v>0</v>
      </c>
      <c r="BC1030" s="10"/>
      <c r="BD1030" s="10"/>
      <c r="BE1030" s="10"/>
    </row>
    <row r="1031" spans="1:60" ht="13.5" customHeight="1" x14ac:dyDescent="0.25">
      <c r="A1031" s="157" t="s">
        <v>276</v>
      </c>
      <c r="B1031" s="16" t="s">
        <v>40</v>
      </c>
      <c r="C1031" s="16" t="s">
        <v>40</v>
      </c>
      <c r="D1031" s="16" t="s">
        <v>276</v>
      </c>
      <c r="E1031" s="16" t="s">
        <v>290</v>
      </c>
      <c r="F1031" s="16"/>
      <c r="G1031" s="173"/>
      <c r="H1031" s="18"/>
      <c r="I1031" s="18" t="s">
        <v>291</v>
      </c>
      <c r="J1031" s="18"/>
      <c r="K1031" s="67"/>
      <c r="L1031" s="67"/>
      <c r="M1031" s="18"/>
      <c r="N1031" s="18"/>
      <c r="O1031" s="43">
        <f t="shared" si="167"/>
        <v>201500000</v>
      </c>
      <c r="P1031" s="43">
        <f>+P1032</f>
        <v>201500000</v>
      </c>
      <c r="Q1031" s="43">
        <f t="shared" si="168"/>
        <v>0</v>
      </c>
      <c r="R1031" s="43">
        <f t="shared" si="168"/>
        <v>0</v>
      </c>
      <c r="S1031" s="43">
        <f t="shared" si="168"/>
        <v>0</v>
      </c>
      <c r="T1031" s="43">
        <f t="shared" si="168"/>
        <v>0</v>
      </c>
      <c r="U1031" s="43">
        <f t="shared" si="168"/>
        <v>0</v>
      </c>
      <c r="V1031" s="43">
        <f t="shared" si="168"/>
        <v>0</v>
      </c>
      <c r="W1031" s="43">
        <f t="shared" si="168"/>
        <v>0</v>
      </c>
      <c r="X1031" s="43">
        <f t="shared" si="168"/>
        <v>0</v>
      </c>
      <c r="Y1031" s="43">
        <f t="shared" si="168"/>
        <v>0</v>
      </c>
      <c r="Z1031" s="43">
        <f t="shared" si="168"/>
        <v>0</v>
      </c>
      <c r="AA1031" s="43">
        <f t="shared" si="168"/>
        <v>0</v>
      </c>
      <c r="AB1031" s="43">
        <f t="shared" si="168"/>
        <v>0</v>
      </c>
      <c r="AC1031" s="43">
        <f t="shared" si="168"/>
        <v>0</v>
      </c>
      <c r="AD1031" s="43">
        <f t="shared" si="168"/>
        <v>0</v>
      </c>
      <c r="AE1031" s="43">
        <f t="shared" si="168"/>
        <v>0</v>
      </c>
      <c r="AF1031" s="43">
        <f t="shared" si="168"/>
        <v>0</v>
      </c>
      <c r="AG1031" s="43">
        <f t="shared" si="168"/>
        <v>0</v>
      </c>
      <c r="AH1031" s="43">
        <f t="shared" si="168"/>
        <v>0</v>
      </c>
      <c r="AI1031" s="43">
        <f t="shared" si="168"/>
        <v>0</v>
      </c>
      <c r="AJ1031" s="43">
        <f t="shared" si="168"/>
        <v>0</v>
      </c>
      <c r="AK1031" s="43">
        <f t="shared" si="168"/>
        <v>0</v>
      </c>
      <c r="AL1031" s="43">
        <f t="shared" si="168"/>
        <v>0</v>
      </c>
      <c r="AM1031" s="43">
        <f t="shared" si="168"/>
        <v>0</v>
      </c>
      <c r="AN1031" s="43">
        <f t="shared" si="168"/>
        <v>0</v>
      </c>
      <c r="AO1031" s="43">
        <f t="shared" si="168"/>
        <v>0</v>
      </c>
      <c r="AP1031" s="43">
        <f t="shared" si="168"/>
        <v>0</v>
      </c>
      <c r="AQ1031" s="43">
        <f t="shared" si="168"/>
        <v>0</v>
      </c>
      <c r="AR1031" s="43">
        <f t="shared" si="168"/>
        <v>0</v>
      </c>
      <c r="AS1031" s="43">
        <f t="shared" si="168"/>
        <v>0</v>
      </c>
      <c r="AT1031" s="43">
        <f t="shared" si="168"/>
        <v>0</v>
      </c>
      <c r="AU1031" s="43">
        <f t="shared" si="168"/>
        <v>0</v>
      </c>
      <c r="AV1031" s="43">
        <f t="shared" si="168"/>
        <v>0</v>
      </c>
      <c r="AW1031" s="43">
        <f t="shared" si="168"/>
        <v>0</v>
      </c>
      <c r="AX1031" s="43">
        <f t="shared" si="168"/>
        <v>0</v>
      </c>
      <c r="AY1031" s="43">
        <f t="shared" si="168"/>
        <v>0</v>
      </c>
      <c r="AZ1031" s="43">
        <f t="shared" si="168"/>
        <v>0</v>
      </c>
      <c r="BA1031" s="43">
        <f t="shared" si="168"/>
        <v>0</v>
      </c>
      <c r="BB1031" s="43">
        <f t="shared" si="168"/>
        <v>0</v>
      </c>
      <c r="BC1031" s="10"/>
      <c r="BD1031" s="10"/>
      <c r="BE1031" s="10"/>
    </row>
    <row r="1032" spans="1:60" ht="33.75" customHeight="1" x14ac:dyDescent="0.25">
      <c r="A1032" s="157" t="s">
        <v>276</v>
      </c>
      <c r="B1032" s="16" t="s">
        <v>40</v>
      </c>
      <c r="C1032" s="16" t="s">
        <v>40</v>
      </c>
      <c r="D1032" s="16" t="s">
        <v>276</v>
      </c>
      <c r="E1032" s="16" t="s">
        <v>290</v>
      </c>
      <c r="F1032" s="294" t="s">
        <v>1386</v>
      </c>
      <c r="G1032" s="54" t="s">
        <v>1116</v>
      </c>
      <c r="H1032" s="17" t="s">
        <v>1115</v>
      </c>
      <c r="I1032" s="146" t="s">
        <v>1117</v>
      </c>
      <c r="J1032" s="18" t="s">
        <v>550</v>
      </c>
      <c r="K1032" s="70"/>
      <c r="L1032" s="70"/>
      <c r="M1032" s="18" t="s">
        <v>907</v>
      </c>
      <c r="N1032" s="59">
        <v>201500000</v>
      </c>
      <c r="O1032" s="43">
        <f>+SUM(P1032:BA1032)</f>
        <v>201500000</v>
      </c>
      <c r="P1032" s="44">
        <v>201500000</v>
      </c>
      <c r="Q1032" s="44">
        <v>0</v>
      </c>
      <c r="R1032" s="44"/>
      <c r="S1032" s="44">
        <v>0</v>
      </c>
      <c r="T1032" s="44">
        <v>0</v>
      </c>
      <c r="U1032" s="44">
        <v>0</v>
      </c>
      <c r="V1032" s="44">
        <v>0</v>
      </c>
      <c r="W1032" s="44">
        <v>0</v>
      </c>
      <c r="X1032" s="44"/>
      <c r="Y1032" s="44"/>
      <c r="Z1032" s="44">
        <v>0</v>
      </c>
      <c r="AA1032" s="44"/>
      <c r="AB1032" s="44">
        <v>0</v>
      </c>
      <c r="AC1032" s="44">
        <v>0</v>
      </c>
      <c r="AD1032" s="44">
        <v>0</v>
      </c>
      <c r="AE1032" s="44"/>
      <c r="AF1032" s="44">
        <v>0</v>
      </c>
      <c r="AG1032" s="44">
        <v>0</v>
      </c>
      <c r="AH1032" s="44">
        <v>0</v>
      </c>
      <c r="AI1032" s="44">
        <v>0</v>
      </c>
      <c r="AJ1032" s="44">
        <v>0</v>
      </c>
      <c r="AK1032" s="44">
        <v>0</v>
      </c>
      <c r="AL1032" s="44">
        <v>0</v>
      </c>
      <c r="AM1032" s="44">
        <v>0</v>
      </c>
      <c r="AN1032" s="44">
        <v>0</v>
      </c>
      <c r="AO1032" s="44">
        <v>0</v>
      </c>
      <c r="AP1032" s="44">
        <v>0</v>
      </c>
      <c r="AQ1032" s="44">
        <v>0</v>
      </c>
      <c r="AR1032" s="44">
        <v>0</v>
      </c>
      <c r="AS1032" s="44">
        <v>0</v>
      </c>
      <c r="AT1032" s="44">
        <v>0</v>
      </c>
      <c r="AU1032" s="44">
        <v>0</v>
      </c>
      <c r="AV1032" s="44"/>
      <c r="AW1032" s="44"/>
      <c r="AX1032" s="44">
        <v>0</v>
      </c>
      <c r="AY1032" s="44"/>
      <c r="AZ1032" s="44">
        <v>0</v>
      </c>
      <c r="BA1032" s="44"/>
      <c r="BB1032" s="44"/>
      <c r="BC1032" s="10"/>
      <c r="BD1032" s="10"/>
      <c r="BE1032" s="10"/>
      <c r="BH1032" s="129">
        <f>+N1032-O1032</f>
        <v>0</v>
      </c>
    </row>
    <row r="1033" spans="1:60" ht="51" x14ac:dyDescent="0.25">
      <c r="A1033" s="157"/>
      <c r="B1033" s="16"/>
      <c r="C1033" s="16"/>
      <c r="D1033" s="16"/>
      <c r="E1033" s="16"/>
      <c r="F1033" s="16"/>
      <c r="G1033" s="54"/>
      <c r="H1033" s="17"/>
      <c r="I1033" s="146"/>
      <c r="J1033" s="18"/>
      <c r="K1033" s="70" t="s">
        <v>1067</v>
      </c>
      <c r="L1033" s="71">
        <v>201500000</v>
      </c>
      <c r="M1033" s="18"/>
      <c r="N1033" s="18"/>
      <c r="O1033" s="43">
        <f>+SUM(P1033:BA1033)</f>
        <v>0</v>
      </c>
      <c r="P1033" s="44"/>
      <c r="Q1033" s="44"/>
      <c r="R1033" s="44"/>
      <c r="S1033" s="4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  <c r="AI1033" s="44"/>
      <c r="AJ1033" s="44"/>
      <c r="AK1033" s="44"/>
      <c r="AL1033" s="44"/>
      <c r="AM1033" s="44"/>
      <c r="AN1033" s="44"/>
      <c r="AO1033" s="44"/>
      <c r="AP1033" s="44"/>
      <c r="AQ1033" s="44"/>
      <c r="AR1033" s="44"/>
      <c r="AS1033" s="44"/>
      <c r="AT1033" s="44"/>
      <c r="AU1033" s="44"/>
      <c r="AV1033" s="44"/>
      <c r="AW1033" s="44"/>
      <c r="AX1033" s="44"/>
      <c r="AY1033" s="44"/>
      <c r="AZ1033" s="44"/>
      <c r="BA1033" s="44"/>
      <c r="BB1033" s="44"/>
      <c r="BC1033" s="10"/>
      <c r="BD1033" s="10"/>
      <c r="BE1033" s="10"/>
    </row>
    <row r="1034" spans="1:60" ht="23.25" customHeight="1" x14ac:dyDescent="0.25">
      <c r="A1034" s="127" t="s">
        <v>108</v>
      </c>
      <c r="B1034" s="141"/>
      <c r="C1034" s="141"/>
      <c r="D1034" s="141"/>
      <c r="E1034" s="141"/>
      <c r="F1034" s="128"/>
      <c r="G1034" s="142"/>
      <c r="H1034" s="144"/>
      <c r="I1034" s="151" t="s">
        <v>1057</v>
      </c>
      <c r="J1034" s="49"/>
      <c r="K1034" s="235"/>
      <c r="L1034" s="236"/>
      <c r="M1034" s="49"/>
      <c r="N1034" s="49"/>
      <c r="O1034" s="122">
        <f t="shared" si="167"/>
        <v>266823588.74000001</v>
      </c>
      <c r="P1034" s="122">
        <f>+P1035+P1037</f>
        <v>0</v>
      </c>
      <c r="Q1034" s="122">
        <f t="shared" ref="Q1034:BB1034" si="169">+Q1035+Q1037</f>
        <v>0</v>
      </c>
      <c r="R1034" s="122">
        <f t="shared" si="169"/>
        <v>0</v>
      </c>
      <c r="S1034" s="122">
        <f t="shared" si="169"/>
        <v>0</v>
      </c>
      <c r="T1034" s="122">
        <f t="shared" si="169"/>
        <v>0</v>
      </c>
      <c r="U1034" s="122">
        <f t="shared" si="169"/>
        <v>0</v>
      </c>
      <c r="V1034" s="122">
        <f t="shared" si="169"/>
        <v>0</v>
      </c>
      <c r="W1034" s="122">
        <f t="shared" si="169"/>
        <v>0</v>
      </c>
      <c r="X1034" s="122">
        <f t="shared" si="169"/>
        <v>0</v>
      </c>
      <c r="Y1034" s="122">
        <f t="shared" si="169"/>
        <v>0</v>
      </c>
      <c r="Z1034" s="122">
        <f t="shared" si="169"/>
        <v>0</v>
      </c>
      <c r="AA1034" s="122">
        <f t="shared" si="169"/>
        <v>0</v>
      </c>
      <c r="AB1034" s="122">
        <f t="shared" si="169"/>
        <v>0</v>
      </c>
      <c r="AC1034" s="122">
        <f t="shared" si="169"/>
        <v>0</v>
      </c>
      <c r="AD1034" s="122">
        <f t="shared" si="169"/>
        <v>0</v>
      </c>
      <c r="AE1034" s="122">
        <f t="shared" si="169"/>
        <v>0</v>
      </c>
      <c r="AF1034" s="122">
        <f t="shared" si="169"/>
        <v>0</v>
      </c>
      <c r="AG1034" s="122">
        <f t="shared" si="169"/>
        <v>0</v>
      </c>
      <c r="AH1034" s="122">
        <f t="shared" si="169"/>
        <v>0</v>
      </c>
      <c r="AI1034" s="122">
        <f t="shared" si="169"/>
        <v>0</v>
      </c>
      <c r="AJ1034" s="122">
        <f t="shared" si="169"/>
        <v>0</v>
      </c>
      <c r="AK1034" s="122">
        <f t="shared" si="169"/>
        <v>0</v>
      </c>
      <c r="AL1034" s="122">
        <f t="shared" si="169"/>
        <v>0</v>
      </c>
      <c r="AM1034" s="122">
        <f t="shared" si="169"/>
        <v>0</v>
      </c>
      <c r="AN1034" s="122">
        <f t="shared" si="169"/>
        <v>0</v>
      </c>
      <c r="AO1034" s="122">
        <f t="shared" si="169"/>
        <v>0</v>
      </c>
      <c r="AP1034" s="122">
        <f t="shared" si="169"/>
        <v>0</v>
      </c>
      <c r="AQ1034" s="122">
        <f t="shared" si="169"/>
        <v>0</v>
      </c>
      <c r="AR1034" s="122">
        <f t="shared" si="169"/>
        <v>0</v>
      </c>
      <c r="AS1034" s="122">
        <f t="shared" si="169"/>
        <v>0</v>
      </c>
      <c r="AT1034" s="122">
        <f t="shared" si="169"/>
        <v>0</v>
      </c>
      <c r="AU1034" s="122">
        <f t="shared" si="169"/>
        <v>0</v>
      </c>
      <c r="AV1034" s="122">
        <f t="shared" si="169"/>
        <v>0</v>
      </c>
      <c r="AW1034" s="122">
        <f t="shared" si="169"/>
        <v>266823588.74000001</v>
      </c>
      <c r="AX1034" s="122">
        <f t="shared" si="169"/>
        <v>0</v>
      </c>
      <c r="AY1034" s="122">
        <f t="shared" si="169"/>
        <v>0</v>
      </c>
      <c r="AZ1034" s="122">
        <f t="shared" si="169"/>
        <v>0</v>
      </c>
      <c r="BA1034" s="122">
        <f t="shared" si="169"/>
        <v>0</v>
      </c>
      <c r="BB1034" s="122">
        <f t="shared" si="169"/>
        <v>0</v>
      </c>
    </row>
    <row r="1035" spans="1:60" ht="45" x14ac:dyDescent="0.25">
      <c r="A1035" s="157" t="s">
        <v>108</v>
      </c>
      <c r="B1035" s="157" t="s">
        <v>40</v>
      </c>
      <c r="C1035" s="157" t="s">
        <v>40</v>
      </c>
      <c r="D1035" s="157" t="s">
        <v>276</v>
      </c>
      <c r="E1035" s="157" t="s">
        <v>395</v>
      </c>
      <c r="F1035" s="294" t="s">
        <v>1387</v>
      </c>
      <c r="G1035" s="54" t="s">
        <v>401</v>
      </c>
      <c r="H1035" s="17" t="s">
        <v>402</v>
      </c>
      <c r="I1035" s="146" t="s">
        <v>1102</v>
      </c>
      <c r="J1035" s="18" t="s">
        <v>558</v>
      </c>
      <c r="K1035" s="67"/>
      <c r="L1035" s="67"/>
      <c r="M1035" s="18"/>
      <c r="N1035" s="59">
        <f>+L1036</f>
        <v>100000000</v>
      </c>
      <c r="O1035" s="237">
        <f t="shared" si="167"/>
        <v>100000000</v>
      </c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25"/>
      <c r="AF1035" s="25"/>
      <c r="AG1035" s="25"/>
      <c r="AH1035" s="25"/>
      <c r="AI1035" s="25"/>
      <c r="AJ1035" s="25"/>
      <c r="AK1035" s="25"/>
      <c r="AL1035" s="25"/>
      <c r="AM1035" s="25"/>
      <c r="AN1035" s="25"/>
      <c r="AO1035" s="25"/>
      <c r="AP1035" s="25"/>
      <c r="AQ1035" s="25"/>
      <c r="AR1035" s="25"/>
      <c r="AS1035" s="25"/>
      <c r="AT1035" s="25"/>
      <c r="AU1035" s="25"/>
      <c r="AV1035" s="25"/>
      <c r="AW1035" s="25">
        <v>100000000</v>
      </c>
      <c r="AX1035" s="25"/>
      <c r="AY1035" s="25"/>
      <c r="AZ1035" s="25"/>
      <c r="BA1035" s="25"/>
      <c r="BB1035" s="25"/>
    </row>
    <row r="1036" spans="1:60" ht="18" customHeight="1" x14ac:dyDescent="0.25">
      <c r="A1036" s="157"/>
      <c r="B1036" s="16"/>
      <c r="C1036" s="16"/>
      <c r="D1036" s="16"/>
      <c r="E1036" s="16"/>
      <c r="F1036" s="16"/>
      <c r="G1036" s="54"/>
      <c r="H1036" s="17"/>
      <c r="I1036" s="146"/>
      <c r="J1036" s="18"/>
      <c r="K1036" s="70" t="s">
        <v>1103</v>
      </c>
      <c r="L1036" s="71">
        <v>100000000</v>
      </c>
      <c r="M1036" s="18"/>
      <c r="N1036" s="18"/>
      <c r="O1036" s="155"/>
      <c r="P1036" s="44"/>
      <c r="Q1036" s="44"/>
      <c r="R1036" s="44"/>
      <c r="S1036" s="44"/>
      <c r="T1036" s="44"/>
      <c r="U1036" s="44"/>
      <c r="V1036" s="44"/>
      <c r="W1036" s="44"/>
      <c r="X1036" s="44"/>
      <c r="Y1036" s="44"/>
      <c r="Z1036" s="44"/>
      <c r="AA1036" s="44"/>
      <c r="AB1036" s="44"/>
      <c r="AC1036" s="44"/>
      <c r="AD1036" s="44"/>
      <c r="AE1036" s="44"/>
      <c r="AF1036" s="44"/>
      <c r="AG1036" s="44"/>
      <c r="AH1036" s="44"/>
      <c r="AI1036" s="44"/>
      <c r="AJ1036" s="44"/>
      <c r="AK1036" s="44"/>
      <c r="AL1036" s="44"/>
      <c r="AM1036" s="44"/>
      <c r="AN1036" s="44"/>
      <c r="AO1036" s="44"/>
      <c r="AP1036" s="44"/>
      <c r="AQ1036" s="44"/>
      <c r="AR1036" s="44"/>
      <c r="AS1036" s="44"/>
      <c r="AT1036" s="44"/>
      <c r="AU1036" s="44"/>
      <c r="AV1036" s="44"/>
      <c r="AW1036" s="44"/>
      <c r="AX1036" s="44"/>
      <c r="AY1036" s="44"/>
      <c r="AZ1036" s="44"/>
      <c r="BA1036" s="44"/>
      <c r="BB1036" s="44"/>
    </row>
    <row r="1037" spans="1:60" ht="33.75" x14ac:dyDescent="0.25">
      <c r="A1037" s="157" t="s">
        <v>108</v>
      </c>
      <c r="B1037" s="157" t="s">
        <v>40</v>
      </c>
      <c r="C1037" s="157" t="s">
        <v>40</v>
      </c>
      <c r="D1037" s="157" t="s">
        <v>276</v>
      </c>
      <c r="E1037" s="157" t="s">
        <v>395</v>
      </c>
      <c r="F1037" s="294" t="s">
        <v>1388</v>
      </c>
      <c r="G1037" s="54" t="s">
        <v>401</v>
      </c>
      <c r="H1037" s="17" t="s">
        <v>402</v>
      </c>
      <c r="I1037" s="146" t="s">
        <v>1104</v>
      </c>
      <c r="J1037" s="18" t="s">
        <v>558</v>
      </c>
      <c r="K1037" s="67"/>
      <c r="L1037" s="67"/>
      <c r="M1037" s="18"/>
      <c r="N1037" s="59">
        <f>+L1038</f>
        <v>166823588.74000001</v>
      </c>
      <c r="O1037" s="237">
        <f t="shared" si="167"/>
        <v>166823588.74000001</v>
      </c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  <c r="AB1037" s="25"/>
      <c r="AC1037" s="25"/>
      <c r="AD1037" s="25"/>
      <c r="AE1037" s="25"/>
      <c r="AF1037" s="25"/>
      <c r="AG1037" s="25"/>
      <c r="AH1037" s="25"/>
      <c r="AI1037" s="25"/>
      <c r="AJ1037" s="25"/>
      <c r="AK1037" s="25"/>
      <c r="AL1037" s="25"/>
      <c r="AM1037" s="25"/>
      <c r="AN1037" s="25"/>
      <c r="AO1037" s="25"/>
      <c r="AP1037" s="25"/>
      <c r="AQ1037" s="25"/>
      <c r="AR1037" s="25"/>
      <c r="AS1037" s="25"/>
      <c r="AT1037" s="25"/>
      <c r="AU1037" s="25"/>
      <c r="AV1037" s="25"/>
      <c r="AW1037" s="25">
        <v>166823588.74000001</v>
      </c>
      <c r="AX1037" s="25"/>
      <c r="AY1037" s="25"/>
      <c r="AZ1037" s="25"/>
      <c r="BA1037" s="25"/>
      <c r="BB1037" s="25"/>
    </row>
    <row r="1038" spans="1:60" ht="18" customHeight="1" thickBot="1" x14ac:dyDescent="0.3">
      <c r="A1038" s="167"/>
      <c r="B1038" s="168"/>
      <c r="C1038" s="168"/>
      <c r="D1038" s="168"/>
      <c r="E1038" s="168"/>
      <c r="F1038" s="168"/>
      <c r="G1038" s="139"/>
      <c r="H1038" s="81"/>
      <c r="I1038" s="80"/>
      <c r="J1038" s="82"/>
      <c r="K1038" s="84" t="s">
        <v>1103</v>
      </c>
      <c r="L1038" s="180">
        <v>166823588.74000001</v>
      </c>
      <c r="M1038" s="82"/>
      <c r="N1038" s="85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</row>
    <row r="1039" spans="1:60" x14ac:dyDescent="0.25">
      <c r="A1039" s="178"/>
      <c r="B1039" s="171"/>
      <c r="C1039" s="171"/>
      <c r="D1039" s="171"/>
      <c r="E1039" s="171"/>
      <c r="F1039" s="287"/>
      <c r="G1039" s="107"/>
      <c r="H1039" s="108"/>
      <c r="I1039" s="51"/>
      <c r="J1039" s="109"/>
      <c r="K1039" s="110"/>
      <c r="L1039" s="111"/>
      <c r="M1039" s="112"/>
      <c r="N1039" s="112"/>
      <c r="O1039" s="45"/>
      <c r="P1039" s="86"/>
      <c r="Q1039" s="86"/>
      <c r="R1039" s="86"/>
      <c r="S1039" s="86"/>
      <c r="T1039" s="64"/>
      <c r="U1039" s="86"/>
      <c r="V1039" s="86"/>
      <c r="W1039" s="86"/>
      <c r="X1039" s="86"/>
      <c r="Y1039" s="87"/>
      <c r="Z1039" s="86"/>
      <c r="AA1039" s="86"/>
      <c r="AB1039" s="86"/>
      <c r="AC1039" s="86"/>
      <c r="AD1039" s="86"/>
      <c r="AE1039" s="86"/>
      <c r="AF1039" s="86"/>
      <c r="AG1039" s="86"/>
      <c r="AH1039" s="86"/>
      <c r="AI1039" s="116"/>
      <c r="AJ1039" s="86"/>
      <c r="AK1039" s="86"/>
      <c r="AL1039" s="86"/>
      <c r="AM1039" s="86"/>
      <c r="AN1039" s="86"/>
      <c r="AO1039" s="88"/>
      <c r="AP1039" s="86"/>
      <c r="AQ1039" s="86"/>
      <c r="AR1039" s="86"/>
      <c r="AS1039" s="64"/>
      <c r="AT1039" s="86"/>
      <c r="AU1039" s="86"/>
      <c r="AV1039" s="86"/>
      <c r="AW1039" s="86"/>
      <c r="AX1039" s="86"/>
      <c r="AY1039" s="86"/>
      <c r="AZ1039" s="86"/>
      <c r="BA1039" s="86"/>
    </row>
    <row r="1040" spans="1:60" x14ac:dyDescent="0.25">
      <c r="A1040" s="178"/>
      <c r="B1040" s="171"/>
      <c r="C1040" s="171"/>
      <c r="D1040" s="171"/>
      <c r="E1040" s="171"/>
      <c r="F1040" s="287"/>
      <c r="G1040" s="107"/>
      <c r="H1040" s="108"/>
      <c r="I1040" s="51"/>
      <c r="J1040" s="109"/>
      <c r="K1040" s="110"/>
      <c r="L1040" s="153">
        <f>SUBTOTAL(9,L2:L1033)</f>
        <v>287098595058.56238</v>
      </c>
      <c r="M1040" s="112"/>
      <c r="N1040" s="112"/>
      <c r="O1040" s="45"/>
      <c r="P1040" s="86"/>
      <c r="Q1040" s="86"/>
      <c r="R1040" s="86"/>
      <c r="S1040" s="86"/>
      <c r="T1040" s="64"/>
      <c r="U1040" s="86"/>
      <c r="V1040" s="86"/>
      <c r="W1040" s="86"/>
      <c r="X1040" s="86"/>
      <c r="Y1040" s="87"/>
      <c r="Z1040" s="86"/>
      <c r="AA1040" s="86"/>
      <c r="AB1040" s="86"/>
      <c r="AC1040" s="86"/>
      <c r="AD1040" s="86"/>
      <c r="AE1040" s="86"/>
      <c r="AF1040" s="86"/>
      <c r="AG1040" s="86"/>
      <c r="AH1040" s="86"/>
      <c r="AI1040" s="116"/>
      <c r="AJ1040" s="86"/>
      <c r="AK1040" s="86"/>
      <c r="AL1040" s="86"/>
      <c r="AM1040" s="86"/>
      <c r="AN1040" s="86"/>
      <c r="AO1040" s="88"/>
      <c r="AP1040" s="86"/>
      <c r="AQ1040" s="86"/>
      <c r="AR1040" s="86"/>
      <c r="AS1040" s="64"/>
      <c r="AT1040" s="86"/>
      <c r="AU1040" s="86"/>
      <c r="AV1040" s="86"/>
      <c r="AW1040" s="86"/>
      <c r="AX1040" s="86"/>
      <c r="AY1040" s="86"/>
      <c r="AZ1040" s="86"/>
      <c r="BA1040" s="86"/>
    </row>
    <row r="1041" spans="1:58" x14ac:dyDescent="0.25">
      <c r="A1041" s="11"/>
      <c r="B1041" s="11"/>
      <c r="C1041" s="11"/>
      <c r="D1041" s="11"/>
      <c r="E1041" s="11"/>
      <c r="F1041" s="288"/>
      <c r="G1041" s="55"/>
      <c r="H1041" s="12"/>
      <c r="I1041" s="12"/>
      <c r="J1041" s="12"/>
      <c r="K1041" s="76"/>
      <c r="L1041" s="76"/>
      <c r="M1041" s="12"/>
      <c r="N1041" s="12"/>
      <c r="O1041" s="31">
        <f t="shared" ref="O1041:BB1041" si="170">+SUM(O4,O17,O23,O34,O61,O68,O116,O123,O266,O294,O363,O516,O647,O708,O812,O885,O927,O1034)</f>
        <v>287465418647.30249</v>
      </c>
      <c r="P1041" s="31">
        <f t="shared" si="170"/>
        <v>78543790944.830002</v>
      </c>
      <c r="Q1041" s="31">
        <f t="shared" si="170"/>
        <v>60566489360.910004</v>
      </c>
      <c r="R1041" s="31">
        <f t="shared" si="170"/>
        <v>480900000</v>
      </c>
      <c r="S1041" s="31">
        <f t="shared" si="170"/>
        <v>389534888.45999998</v>
      </c>
      <c r="T1041" s="31">
        <f t="shared" si="170"/>
        <v>62088074.600000001</v>
      </c>
      <c r="U1041" s="31">
        <f t="shared" si="170"/>
        <v>266840008.37</v>
      </c>
      <c r="V1041" s="31">
        <f t="shared" si="170"/>
        <v>3524631070.3499999</v>
      </c>
      <c r="W1041" s="31">
        <f t="shared" si="170"/>
        <v>10899952</v>
      </c>
      <c r="X1041" s="31">
        <f t="shared" si="170"/>
        <v>957079797</v>
      </c>
      <c r="Y1041" s="31">
        <f t="shared" si="170"/>
        <v>1208283604.3099999</v>
      </c>
      <c r="Z1041" s="31">
        <f t="shared" si="170"/>
        <v>24480000</v>
      </c>
      <c r="AA1041" s="31">
        <f t="shared" si="170"/>
        <v>44490783.079999998</v>
      </c>
      <c r="AB1041" s="31">
        <f t="shared" si="170"/>
        <v>37028265</v>
      </c>
      <c r="AC1041" s="31">
        <f t="shared" si="170"/>
        <v>136882259.29000002</v>
      </c>
      <c r="AD1041" s="31">
        <f t="shared" si="170"/>
        <v>732331027.61000001</v>
      </c>
      <c r="AE1041" s="31">
        <f t="shared" si="170"/>
        <v>46984441.899999999</v>
      </c>
      <c r="AF1041" s="31">
        <f t="shared" si="170"/>
        <v>920440336.75999999</v>
      </c>
      <c r="AG1041" s="31">
        <f t="shared" si="170"/>
        <v>435665966.19</v>
      </c>
      <c r="AH1041" s="31">
        <f t="shared" si="170"/>
        <v>470123357.24000001</v>
      </c>
      <c r="AI1041" s="31">
        <f t="shared" si="170"/>
        <v>4701091158.8500004</v>
      </c>
      <c r="AJ1041" s="31">
        <f t="shared" si="170"/>
        <v>1611756685.1825001</v>
      </c>
      <c r="AK1041" s="31">
        <f t="shared" si="170"/>
        <v>677629827.79999995</v>
      </c>
      <c r="AL1041" s="31">
        <f t="shared" si="170"/>
        <v>823940543.20000005</v>
      </c>
      <c r="AM1041" s="31">
        <f t="shared" si="170"/>
        <v>6175699799.3699999</v>
      </c>
      <c r="AN1041" s="31">
        <f t="shared" si="170"/>
        <v>960059584.48000002</v>
      </c>
      <c r="AO1041" s="31">
        <f t="shared" si="170"/>
        <v>856581525.94999993</v>
      </c>
      <c r="AP1041" s="31">
        <f t="shared" si="170"/>
        <v>406400501.29999995</v>
      </c>
      <c r="AQ1041" s="31">
        <f t="shared" si="170"/>
        <v>13616000</v>
      </c>
      <c r="AR1041" s="31">
        <f t="shared" si="170"/>
        <v>27920181</v>
      </c>
      <c r="AS1041" s="31">
        <f t="shared" si="170"/>
        <v>7856254096.9200001</v>
      </c>
      <c r="AT1041" s="31">
        <f t="shared" si="170"/>
        <v>33120000</v>
      </c>
      <c r="AU1041" s="31">
        <f t="shared" si="170"/>
        <v>7220433050.0500002</v>
      </c>
      <c r="AV1041" s="31">
        <f t="shared" si="170"/>
        <v>1811441.42</v>
      </c>
      <c r="AW1041" s="31">
        <f t="shared" si="170"/>
        <v>266823588.74000001</v>
      </c>
      <c r="AX1041" s="31">
        <f t="shared" si="170"/>
        <v>105707332218.25999</v>
      </c>
      <c r="AY1041" s="31">
        <f t="shared" si="170"/>
        <v>363443531.88</v>
      </c>
      <c r="AZ1041" s="31">
        <f t="shared" si="170"/>
        <v>844858957</v>
      </c>
      <c r="BA1041" s="31">
        <f t="shared" si="170"/>
        <v>57681818</v>
      </c>
      <c r="BB1041" s="31" t="e">
        <f t="shared" si="170"/>
        <v>#VALUE!</v>
      </c>
    </row>
    <row r="1042" spans="1:58" x14ac:dyDescent="0.25">
      <c r="A1042" s="13"/>
      <c r="B1042" s="13"/>
      <c r="C1042" s="13"/>
      <c r="D1042" s="13"/>
      <c r="E1042" s="13"/>
      <c r="F1042" s="289"/>
      <c r="G1042" s="56"/>
      <c r="H1042" s="14"/>
      <c r="I1042" s="14"/>
      <c r="J1042" s="14"/>
      <c r="K1042" s="77"/>
      <c r="L1042" s="77"/>
      <c r="M1042" s="14"/>
      <c r="N1042" s="14"/>
      <c r="O1042" s="32">
        <f t="shared" ref="O1042:BB1042" si="171">+O3-O1041</f>
        <v>49998290.679992676</v>
      </c>
      <c r="P1042" s="32">
        <f t="shared" si="171"/>
        <v>0</v>
      </c>
      <c r="Q1042" s="32">
        <f t="shared" si="171"/>
        <v>0</v>
      </c>
      <c r="R1042" s="32">
        <f t="shared" si="171"/>
        <v>0</v>
      </c>
      <c r="S1042" s="32">
        <f t="shared" si="171"/>
        <v>0</v>
      </c>
      <c r="T1042" s="32">
        <f t="shared" si="171"/>
        <v>0</v>
      </c>
      <c r="U1042" s="32">
        <f t="shared" si="171"/>
        <v>0</v>
      </c>
      <c r="V1042" s="32">
        <f t="shared" si="171"/>
        <v>0</v>
      </c>
      <c r="W1042" s="32">
        <f t="shared" si="171"/>
        <v>0</v>
      </c>
      <c r="X1042" s="32">
        <f t="shared" si="171"/>
        <v>0</v>
      </c>
      <c r="Y1042" s="32">
        <f t="shared" si="171"/>
        <v>49998290.680000067</v>
      </c>
      <c r="Z1042" s="32">
        <f t="shared" si="171"/>
        <v>0</v>
      </c>
      <c r="AA1042" s="32">
        <f t="shared" si="171"/>
        <v>0</v>
      </c>
      <c r="AB1042" s="32">
        <f t="shared" si="171"/>
        <v>0</v>
      </c>
      <c r="AC1042" s="32">
        <f t="shared" si="171"/>
        <v>0</v>
      </c>
      <c r="AD1042" s="32">
        <f t="shared" si="171"/>
        <v>0</v>
      </c>
      <c r="AE1042" s="32">
        <f t="shared" si="171"/>
        <v>0</v>
      </c>
      <c r="AF1042" s="32">
        <f t="shared" si="171"/>
        <v>0</v>
      </c>
      <c r="AG1042" s="32">
        <f t="shared" si="171"/>
        <v>0</v>
      </c>
      <c r="AH1042" s="32">
        <f t="shared" si="171"/>
        <v>0</v>
      </c>
      <c r="AI1042" s="32">
        <f t="shared" si="171"/>
        <v>0</v>
      </c>
      <c r="AJ1042" s="32">
        <f t="shared" si="171"/>
        <v>0</v>
      </c>
      <c r="AK1042" s="32">
        <f t="shared" si="171"/>
        <v>0</v>
      </c>
      <c r="AL1042" s="32">
        <f t="shared" si="171"/>
        <v>0</v>
      </c>
      <c r="AM1042" s="32">
        <f t="shared" si="171"/>
        <v>0</v>
      </c>
      <c r="AN1042" s="32">
        <f t="shared" si="171"/>
        <v>0</v>
      </c>
      <c r="AO1042" s="32">
        <f t="shared" si="171"/>
        <v>0</v>
      </c>
      <c r="AP1042" s="32">
        <f t="shared" si="171"/>
        <v>0</v>
      </c>
      <c r="AQ1042" s="32">
        <f t="shared" si="171"/>
        <v>0</v>
      </c>
      <c r="AR1042" s="32">
        <f t="shared" si="171"/>
        <v>0</v>
      </c>
      <c r="AS1042" s="32">
        <f t="shared" si="171"/>
        <v>0</v>
      </c>
      <c r="AT1042" s="32">
        <f t="shared" si="171"/>
        <v>0</v>
      </c>
      <c r="AU1042" s="32">
        <f t="shared" si="171"/>
        <v>0</v>
      </c>
      <c r="AV1042" s="32">
        <f t="shared" si="171"/>
        <v>0</v>
      </c>
      <c r="AW1042" s="32">
        <f t="shared" si="171"/>
        <v>0</v>
      </c>
      <c r="AX1042" s="32">
        <f t="shared" si="171"/>
        <v>0</v>
      </c>
      <c r="AY1042" s="32">
        <f t="shared" si="171"/>
        <v>0</v>
      </c>
      <c r="AZ1042" s="32">
        <f t="shared" si="171"/>
        <v>0</v>
      </c>
      <c r="BA1042" s="32">
        <f t="shared" si="171"/>
        <v>0</v>
      </c>
      <c r="BB1042" s="32" t="e">
        <f t="shared" si="171"/>
        <v>#VALUE!</v>
      </c>
    </row>
    <row r="1043" spans="1:58" x14ac:dyDescent="0.25">
      <c r="A1043" s="5"/>
      <c r="B1043" s="5"/>
      <c r="C1043" s="5"/>
      <c r="D1043" s="5"/>
      <c r="E1043" s="5"/>
      <c r="F1043" s="290"/>
      <c r="G1043" s="57"/>
      <c r="H1043" s="4"/>
      <c r="I1043" s="4"/>
      <c r="J1043" s="4"/>
      <c r="K1043" s="78"/>
      <c r="L1043" s="78"/>
      <c r="M1043" s="4"/>
      <c r="N1043" s="4"/>
      <c r="O1043" s="34"/>
      <c r="P1043" s="35"/>
      <c r="Q1043" s="35"/>
      <c r="R1043" s="35"/>
      <c r="S1043" s="35"/>
      <c r="T1043" s="33"/>
      <c r="U1043" s="35"/>
      <c r="V1043" s="35"/>
      <c r="W1043" s="35"/>
      <c r="X1043" s="35"/>
      <c r="Y1043" s="36"/>
      <c r="Z1043" s="35"/>
      <c r="AA1043" s="35"/>
      <c r="AB1043" s="35"/>
      <c r="AC1043" s="35"/>
      <c r="AD1043" s="35"/>
      <c r="AE1043" s="35"/>
      <c r="AF1043" s="35"/>
      <c r="AG1043" s="35"/>
      <c r="AH1043" s="35"/>
      <c r="AJ1043" s="35"/>
      <c r="AK1043" s="35"/>
      <c r="AL1043" s="35"/>
      <c r="AM1043" s="35"/>
      <c r="AN1043" s="35"/>
      <c r="AO1043" s="37"/>
      <c r="AP1043" s="35"/>
      <c r="AQ1043" s="35"/>
      <c r="AR1043" s="35"/>
      <c r="AS1043" s="33"/>
      <c r="AT1043" s="35"/>
      <c r="AU1043" s="35"/>
      <c r="AV1043" s="35"/>
      <c r="AW1043" s="35"/>
      <c r="AX1043" s="35"/>
      <c r="AY1043" s="35"/>
      <c r="AZ1043" s="35"/>
      <c r="BA1043" s="35"/>
    </row>
    <row r="1044" spans="1:58" x14ac:dyDescent="0.25">
      <c r="A1044" s="1"/>
      <c r="B1044" s="3"/>
      <c r="C1044" s="3"/>
      <c r="D1044" s="3"/>
      <c r="E1044" s="3"/>
      <c r="F1044" s="291"/>
      <c r="G1044" s="53"/>
      <c r="H1044" s="2" t="s">
        <v>193</v>
      </c>
      <c r="I1044" s="2"/>
      <c r="J1044" s="2"/>
      <c r="K1044" s="74"/>
      <c r="L1044" s="74"/>
      <c r="M1044" s="2"/>
      <c r="N1044" s="2"/>
      <c r="O1044" s="24">
        <v>129000000000</v>
      </c>
      <c r="P1044" s="48">
        <v>128259535349.48</v>
      </c>
      <c r="Q1044" s="25">
        <v>0</v>
      </c>
      <c r="R1044" s="25"/>
      <c r="S1044" s="25">
        <v>0</v>
      </c>
      <c r="T1044" s="26">
        <v>0</v>
      </c>
      <c r="U1044" s="25">
        <v>0</v>
      </c>
      <c r="V1044" s="25">
        <v>0</v>
      </c>
      <c r="W1044" s="25">
        <v>0</v>
      </c>
      <c r="X1044" s="25">
        <v>0</v>
      </c>
      <c r="Y1044" s="27"/>
      <c r="Z1044" s="25">
        <v>0</v>
      </c>
      <c r="AA1044" s="25"/>
      <c r="AB1044" s="25">
        <v>0</v>
      </c>
      <c r="AC1044" s="25">
        <v>0</v>
      </c>
      <c r="AD1044" s="25">
        <v>0</v>
      </c>
      <c r="AE1044" s="25"/>
      <c r="AF1044" s="25">
        <v>0</v>
      </c>
      <c r="AG1044" s="25">
        <v>0</v>
      </c>
      <c r="AH1044" s="25">
        <v>0</v>
      </c>
      <c r="AI1044" s="28">
        <v>0</v>
      </c>
      <c r="AJ1044" s="25">
        <v>0</v>
      </c>
      <c r="AK1044" s="25">
        <v>0</v>
      </c>
      <c r="AL1044" s="25">
        <v>0</v>
      </c>
      <c r="AM1044" s="25">
        <v>0</v>
      </c>
      <c r="AN1044" s="25">
        <v>0</v>
      </c>
      <c r="AO1044" s="29">
        <v>0</v>
      </c>
      <c r="AP1044" s="25">
        <v>0</v>
      </c>
      <c r="AQ1044" s="25">
        <v>0</v>
      </c>
      <c r="AR1044" s="25">
        <v>0</v>
      </c>
      <c r="AS1044" s="26">
        <v>0</v>
      </c>
      <c r="AT1044" s="25">
        <v>0</v>
      </c>
      <c r="AU1044" s="25">
        <v>0</v>
      </c>
      <c r="AV1044" s="25"/>
      <c r="AW1044" s="25"/>
      <c r="AX1044" s="25">
        <v>0</v>
      </c>
      <c r="AY1044" s="25"/>
      <c r="AZ1044" s="25">
        <v>0</v>
      </c>
      <c r="BA1044" s="25"/>
      <c r="BB1044" s="30"/>
      <c r="BC1044" s="10"/>
      <c r="BD1044" s="10"/>
      <c r="BE1044" s="10"/>
    </row>
    <row r="1045" spans="1:58" s="38" customFormat="1" x14ac:dyDescent="0.25">
      <c r="A1045" s="46"/>
      <c r="B1045" s="46"/>
      <c r="C1045" s="46"/>
      <c r="D1045" s="46"/>
      <c r="E1045" s="46"/>
      <c r="F1045" s="292"/>
      <c r="G1045" s="58"/>
      <c r="H1045" s="9"/>
      <c r="I1045" s="9"/>
      <c r="J1045" s="9"/>
      <c r="K1045" s="79"/>
      <c r="L1045" s="79"/>
      <c r="M1045" s="9"/>
      <c r="N1045" s="9"/>
      <c r="O1045" s="47"/>
      <c r="P1045" s="38" t="s">
        <v>915</v>
      </c>
      <c r="BC1045" s="9"/>
      <c r="BD1045" s="9"/>
      <c r="BE1045" s="9"/>
      <c r="BF1045" s="9"/>
    </row>
    <row r="1046" spans="1:58" ht="30.75" customHeight="1" x14ac:dyDescent="0.25">
      <c r="I1046" s="114" t="s">
        <v>565</v>
      </c>
      <c r="K1046" s="115" t="s">
        <v>1067</v>
      </c>
      <c r="L1046" s="92">
        <f>4323568896.83+50000000</f>
        <v>4373568896.8299999</v>
      </c>
      <c r="AZ1046" s="38">
        <v>150730638</v>
      </c>
    </row>
    <row r="1047" spans="1:58" x14ac:dyDescent="0.25">
      <c r="AI1047" s="38">
        <v>4701091055.21</v>
      </c>
      <c r="AZ1047" s="38">
        <v>360766246</v>
      </c>
    </row>
    <row r="1048" spans="1:58" x14ac:dyDescent="0.25">
      <c r="O1048" s="47">
        <f>+O1034+O927+O885+O812+O708+O647+O516+O363+O294+O266+O123</f>
        <v>239106470371.59247</v>
      </c>
      <c r="AZ1048" s="38">
        <f>+AZ1046+AZ1047</f>
        <v>511496884</v>
      </c>
      <c r="BD1048" s="47">
        <v>239358069184.39252</v>
      </c>
      <c r="BE1048" s="129">
        <f>+BD1048-O1048</f>
        <v>251598812.80004883</v>
      </c>
    </row>
    <row r="1049" spans="1:58" x14ac:dyDescent="0.25">
      <c r="O1049" s="47">
        <v>239156470371.5925</v>
      </c>
      <c r="X1049" s="38">
        <v>957079797</v>
      </c>
      <c r="Y1049" s="38">
        <v>1208281894.99</v>
      </c>
    </row>
    <row r="1050" spans="1:58" x14ac:dyDescent="0.25">
      <c r="O1050" s="47">
        <f>+O1048-O1049</f>
        <v>-50000000.000030518</v>
      </c>
      <c r="X1050" s="38">
        <f>+SUM(X1049:Y1049)</f>
        <v>2165361691.9899998</v>
      </c>
    </row>
    <row r="1051" spans="1:58" x14ac:dyDescent="0.25">
      <c r="L1051" s="111"/>
    </row>
    <row r="1052" spans="1:58" x14ac:dyDescent="0.25">
      <c r="K1052" s="79" t="s">
        <v>1106</v>
      </c>
      <c r="L1052" s="79" t="s">
        <v>1107</v>
      </c>
    </row>
    <row r="1053" spans="1:58" x14ac:dyDescent="0.25">
      <c r="K1053" s="140">
        <f>168500000+180000000+400000000+337000000+531000000</f>
        <v>1616500000</v>
      </c>
      <c r="L1053" s="79">
        <f>200000000+1000000000+400000000+500000000+300000000+100000000+300000000+20000000+500000000</f>
        <v>3320000000</v>
      </c>
    </row>
    <row r="1054" spans="1:58" x14ac:dyDescent="0.25">
      <c r="L1054" s="91"/>
    </row>
  </sheetData>
  <autoFilter ref="A2:BF1038"/>
  <mergeCells count="1">
    <mergeCell ref="A1:O1"/>
  </mergeCells>
  <pageMargins left="0.70866141732283472" right="0.70866141732283472" top="0.74803149606299213" bottom="0.74803149606299213" header="0.31496062992125984" footer="0.31496062992125984"/>
  <pageSetup scale="9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508"/>
  <sheetViews>
    <sheetView tabSelected="1" view="pageBreakPreview" topLeftCell="A2" zoomScaleNormal="100" zoomScaleSheetLayoutView="100" workbookViewId="0">
      <selection activeCell="G23" sqref="G23"/>
    </sheetView>
  </sheetViews>
  <sheetFormatPr baseColWidth="10" defaultRowHeight="11.25" x14ac:dyDescent="0.25"/>
  <cols>
    <col min="1" max="1" width="4.7109375" style="253" customWidth="1"/>
    <col min="2" max="2" width="3.85546875" style="253" customWidth="1"/>
    <col min="3" max="3" width="4" style="253" customWidth="1"/>
    <col min="4" max="4" width="6.42578125" style="253" customWidth="1"/>
    <col min="5" max="5" width="6" style="253" customWidth="1"/>
    <col min="6" max="6" width="6.28515625" style="268" customWidth="1"/>
    <col min="7" max="7" width="47.85546875" style="9" customWidth="1"/>
    <col min="8" max="8" width="21.85546875" style="47" bestFit="1" customWidth="1"/>
    <col min="9" max="9" width="20.5703125" style="240" customWidth="1"/>
    <col min="10" max="10" width="21.85546875" style="240" customWidth="1"/>
    <col min="11" max="11" width="21.140625" style="155" bestFit="1" customWidth="1"/>
    <col min="12" max="12" width="17" style="145" bestFit="1" customWidth="1"/>
    <col min="13" max="16384" width="11.42578125" style="145"/>
  </cols>
  <sheetData>
    <row r="1" spans="1:12" ht="15" hidden="1" x14ac:dyDescent="0.25">
      <c r="A1" s="310"/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2" ht="18" x14ac:dyDescent="0.25">
      <c r="A2" s="312" t="s">
        <v>1124</v>
      </c>
      <c r="B2" s="313"/>
      <c r="C2" s="313"/>
      <c r="D2" s="313"/>
      <c r="E2" s="313"/>
      <c r="F2" s="313"/>
      <c r="G2" s="313"/>
      <c r="H2" s="313"/>
      <c r="I2" s="313"/>
      <c r="J2" s="313"/>
      <c r="K2" s="314"/>
    </row>
    <row r="3" spans="1:12" ht="15.75" x14ac:dyDescent="0.25">
      <c r="A3" s="315" t="s">
        <v>1401</v>
      </c>
      <c r="B3" s="316"/>
      <c r="C3" s="316"/>
      <c r="D3" s="316"/>
      <c r="E3" s="316"/>
      <c r="F3" s="316"/>
      <c r="G3" s="316"/>
      <c r="H3" s="316"/>
      <c r="I3" s="316"/>
      <c r="J3" s="316"/>
      <c r="K3" s="317"/>
    </row>
    <row r="4" spans="1:12" ht="15" x14ac:dyDescent="0.25">
      <c r="A4" s="310" t="s">
        <v>1389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</row>
    <row r="5" spans="1:12" x14ac:dyDescent="0.25">
      <c r="A5" s="308"/>
      <c r="B5" s="306"/>
      <c r="C5" s="306"/>
      <c r="D5" s="306"/>
      <c r="E5" s="306"/>
      <c r="F5" s="306"/>
      <c r="G5" s="306"/>
      <c r="H5" s="309"/>
      <c r="K5" s="145"/>
    </row>
    <row r="6" spans="1:12" ht="19.5" customHeight="1" x14ac:dyDescent="0.25">
      <c r="A6" s="254" t="s">
        <v>0</v>
      </c>
      <c r="B6" s="254" t="s">
        <v>1</v>
      </c>
      <c r="C6" s="254" t="s">
        <v>632</v>
      </c>
      <c r="D6" s="254" t="s">
        <v>2</v>
      </c>
      <c r="E6" s="254" t="s">
        <v>3</v>
      </c>
      <c r="F6" s="261" t="s">
        <v>477</v>
      </c>
      <c r="G6" s="255" t="s">
        <v>4</v>
      </c>
      <c r="H6" s="256" t="s">
        <v>5</v>
      </c>
      <c r="I6" s="283" t="s">
        <v>1144</v>
      </c>
      <c r="J6" s="284" t="s">
        <v>1143</v>
      </c>
      <c r="K6" s="282" t="s">
        <v>1390</v>
      </c>
    </row>
    <row r="7" spans="1:12" x14ac:dyDescent="0.25">
      <c r="A7" s="241" t="s">
        <v>34</v>
      </c>
      <c r="B7" s="242"/>
      <c r="C7" s="242"/>
      <c r="D7" s="242"/>
      <c r="E7" s="242"/>
      <c r="F7" s="264"/>
      <c r="G7" s="49" t="s">
        <v>35</v>
      </c>
      <c r="H7" s="122">
        <v>8388398161.460001</v>
      </c>
      <c r="I7" s="41"/>
      <c r="J7" s="279"/>
      <c r="L7" s="166"/>
    </row>
    <row r="8" spans="1:12" x14ac:dyDescent="0.25">
      <c r="A8" s="243" t="s">
        <v>34</v>
      </c>
      <c r="B8" s="191" t="s">
        <v>36</v>
      </c>
      <c r="C8" s="191"/>
      <c r="D8" s="191"/>
      <c r="E8" s="191"/>
      <c r="F8" s="259"/>
      <c r="G8" s="18" t="s">
        <v>1394</v>
      </c>
      <c r="H8" s="43">
        <v>327182162.96000004</v>
      </c>
      <c r="I8" s="41"/>
      <c r="J8" s="279"/>
      <c r="K8" s="219"/>
      <c r="L8" s="166"/>
    </row>
    <row r="9" spans="1:12" ht="33.75" x14ac:dyDescent="0.25">
      <c r="A9" s="243" t="s">
        <v>34</v>
      </c>
      <c r="B9" s="191" t="s">
        <v>36</v>
      </c>
      <c r="C9" s="191" t="s">
        <v>36</v>
      </c>
      <c r="D9" s="191"/>
      <c r="E9" s="191"/>
      <c r="F9" s="259"/>
      <c r="G9" s="18" t="s">
        <v>1141</v>
      </c>
      <c r="H9" s="43">
        <v>327182162.96000004</v>
      </c>
      <c r="I9" s="41"/>
      <c r="J9" s="279"/>
      <c r="K9" s="219"/>
      <c r="L9" s="166"/>
    </row>
    <row r="10" spans="1:12" x14ac:dyDescent="0.25">
      <c r="A10" s="243" t="s">
        <v>34</v>
      </c>
      <c r="B10" s="191" t="s">
        <v>36</v>
      </c>
      <c r="C10" s="191" t="s">
        <v>36</v>
      </c>
      <c r="D10" s="191" t="s">
        <v>36</v>
      </c>
      <c r="E10" s="191"/>
      <c r="F10" s="259"/>
      <c r="G10" s="18" t="s">
        <v>37</v>
      </c>
      <c r="H10" s="43">
        <v>327182162.96000004</v>
      </c>
      <c r="I10" s="41"/>
      <c r="J10" s="279"/>
      <c r="K10" s="219"/>
      <c r="L10" s="166"/>
    </row>
    <row r="11" spans="1:12" x14ac:dyDescent="0.25">
      <c r="A11" s="243" t="s">
        <v>34</v>
      </c>
      <c r="B11" s="191" t="s">
        <v>36</v>
      </c>
      <c r="C11" s="191" t="s">
        <v>36</v>
      </c>
      <c r="D11" s="191" t="s">
        <v>36</v>
      </c>
      <c r="E11" s="191" t="s">
        <v>36</v>
      </c>
      <c r="F11" s="259"/>
      <c r="G11" s="18" t="s">
        <v>38</v>
      </c>
      <c r="H11" s="43">
        <v>327182162.96000004</v>
      </c>
      <c r="I11" s="41"/>
      <c r="J11" s="279"/>
      <c r="K11" s="219"/>
      <c r="L11" s="166"/>
    </row>
    <row r="12" spans="1:12" ht="22.5" x14ac:dyDescent="0.25">
      <c r="A12" s="243" t="s">
        <v>34</v>
      </c>
      <c r="B12" s="191" t="s">
        <v>36</v>
      </c>
      <c r="C12" s="191" t="s">
        <v>36</v>
      </c>
      <c r="D12" s="191" t="s">
        <v>36</v>
      </c>
      <c r="E12" s="191" t="s">
        <v>36</v>
      </c>
      <c r="F12" s="259" t="s">
        <v>920</v>
      </c>
      <c r="G12" s="146" t="s">
        <v>670</v>
      </c>
      <c r="H12" s="188">
        <v>327182162.96000004</v>
      </c>
      <c r="I12" s="41">
        <v>80000000</v>
      </c>
      <c r="J12" s="279">
        <v>247182162.96000001</v>
      </c>
      <c r="K12" s="219"/>
      <c r="L12" s="166"/>
    </row>
    <row r="13" spans="1:12" x14ac:dyDescent="0.25">
      <c r="A13" s="243" t="s">
        <v>34</v>
      </c>
      <c r="B13" s="191" t="s">
        <v>34</v>
      </c>
      <c r="C13" s="194"/>
      <c r="D13" s="194"/>
      <c r="E13" s="194"/>
      <c r="F13" s="265"/>
      <c r="G13" s="18" t="s">
        <v>45</v>
      </c>
      <c r="H13" s="43">
        <v>2803404557.9800005</v>
      </c>
      <c r="I13" s="41"/>
      <c r="J13" s="279"/>
      <c r="K13" s="219"/>
      <c r="L13" s="166"/>
    </row>
    <row r="14" spans="1:12" ht="22.5" x14ac:dyDescent="0.25">
      <c r="A14" s="243" t="s">
        <v>34</v>
      </c>
      <c r="B14" s="191" t="s">
        <v>34</v>
      </c>
      <c r="C14" s="191" t="s">
        <v>34</v>
      </c>
      <c r="D14" s="191"/>
      <c r="E14" s="191"/>
      <c r="F14" s="259"/>
      <c r="G14" s="18" t="s">
        <v>1142</v>
      </c>
      <c r="H14" s="43">
        <v>2803404557.9800005</v>
      </c>
      <c r="I14" s="41"/>
      <c r="J14" s="279"/>
      <c r="K14" s="219"/>
      <c r="L14" s="166"/>
    </row>
    <row r="15" spans="1:12" x14ac:dyDescent="0.25">
      <c r="A15" s="243" t="s">
        <v>34</v>
      </c>
      <c r="B15" s="191" t="s">
        <v>34</v>
      </c>
      <c r="C15" s="191" t="s">
        <v>34</v>
      </c>
      <c r="D15" s="191" t="s">
        <v>46</v>
      </c>
      <c r="E15" s="191"/>
      <c r="F15" s="259"/>
      <c r="G15" s="18" t="s">
        <v>47</v>
      </c>
      <c r="H15" s="43">
        <v>150000000</v>
      </c>
      <c r="I15" s="41"/>
      <c r="J15" s="279"/>
      <c r="K15" s="219"/>
      <c r="L15" s="166"/>
    </row>
    <row r="16" spans="1:12" x14ac:dyDescent="0.25">
      <c r="A16" s="243" t="s">
        <v>34</v>
      </c>
      <c r="B16" s="191" t="s">
        <v>34</v>
      </c>
      <c r="C16" s="191" t="s">
        <v>34</v>
      </c>
      <c r="D16" s="191" t="s">
        <v>46</v>
      </c>
      <c r="E16" s="191" t="s">
        <v>48</v>
      </c>
      <c r="F16" s="259"/>
      <c r="G16" s="18" t="s">
        <v>51</v>
      </c>
      <c r="H16" s="43">
        <v>150000000</v>
      </c>
      <c r="I16" s="41"/>
      <c r="J16" s="279"/>
      <c r="K16" s="219"/>
      <c r="L16" s="166"/>
    </row>
    <row r="17" spans="1:12" ht="45" x14ac:dyDescent="0.25">
      <c r="A17" s="243" t="s">
        <v>34</v>
      </c>
      <c r="B17" s="191" t="s">
        <v>34</v>
      </c>
      <c r="C17" s="191" t="s">
        <v>34</v>
      </c>
      <c r="D17" s="191" t="s">
        <v>46</v>
      </c>
      <c r="E17" s="191" t="s">
        <v>48</v>
      </c>
      <c r="F17" s="259" t="s">
        <v>1252</v>
      </c>
      <c r="G17" s="146" t="s">
        <v>671</v>
      </c>
      <c r="H17" s="43">
        <v>150000000</v>
      </c>
      <c r="I17" s="41"/>
      <c r="J17" s="279">
        <v>150000000</v>
      </c>
      <c r="K17" s="219"/>
      <c r="L17" s="166"/>
    </row>
    <row r="18" spans="1:12" x14ac:dyDescent="0.25">
      <c r="A18" s="243" t="s">
        <v>34</v>
      </c>
      <c r="B18" s="191" t="s">
        <v>34</v>
      </c>
      <c r="C18" s="191" t="s">
        <v>34</v>
      </c>
      <c r="D18" s="191" t="s">
        <v>54</v>
      </c>
      <c r="E18" s="191"/>
      <c r="F18" s="259"/>
      <c r="G18" s="18" t="s">
        <v>55</v>
      </c>
      <c r="H18" s="43">
        <v>2653404557.9800005</v>
      </c>
      <c r="I18" s="41"/>
      <c r="J18" s="279"/>
      <c r="K18" s="219"/>
      <c r="L18" s="166"/>
    </row>
    <row r="19" spans="1:12" x14ac:dyDescent="0.25">
      <c r="A19" s="243" t="s">
        <v>34</v>
      </c>
      <c r="B19" s="191" t="s">
        <v>34</v>
      </c>
      <c r="C19" s="191" t="s">
        <v>34</v>
      </c>
      <c r="D19" s="191" t="s">
        <v>54</v>
      </c>
      <c r="E19" s="191" t="s">
        <v>56</v>
      </c>
      <c r="F19" s="259"/>
      <c r="G19" s="18" t="s">
        <v>57</v>
      </c>
      <c r="H19" s="43">
        <v>354999999.99999994</v>
      </c>
      <c r="I19" s="41"/>
      <c r="J19" s="279"/>
      <c r="K19" s="219"/>
      <c r="L19" s="166"/>
    </row>
    <row r="20" spans="1:12" ht="45" x14ac:dyDescent="0.25">
      <c r="A20" s="243" t="s">
        <v>34</v>
      </c>
      <c r="B20" s="191" t="s">
        <v>34</v>
      </c>
      <c r="C20" s="191" t="s">
        <v>34</v>
      </c>
      <c r="D20" s="191" t="s">
        <v>54</v>
      </c>
      <c r="E20" s="191" t="s">
        <v>56</v>
      </c>
      <c r="F20" s="259" t="s">
        <v>1253</v>
      </c>
      <c r="G20" s="146" t="s">
        <v>672</v>
      </c>
      <c r="H20" s="43">
        <v>100000000</v>
      </c>
      <c r="I20" s="41"/>
      <c r="J20" s="279">
        <v>100000000</v>
      </c>
      <c r="K20" s="219"/>
      <c r="L20" s="166"/>
    </row>
    <row r="21" spans="1:12" ht="33.75" x14ac:dyDescent="0.25">
      <c r="A21" s="243" t="s">
        <v>34</v>
      </c>
      <c r="B21" s="191" t="s">
        <v>34</v>
      </c>
      <c r="C21" s="191" t="s">
        <v>34</v>
      </c>
      <c r="D21" s="191" t="s">
        <v>54</v>
      </c>
      <c r="E21" s="191" t="s">
        <v>56</v>
      </c>
      <c r="F21" s="259" t="s">
        <v>1145</v>
      </c>
      <c r="G21" s="146" t="s">
        <v>673</v>
      </c>
      <c r="H21" s="43">
        <v>129999999.99999997</v>
      </c>
      <c r="I21" s="41">
        <v>125956763.84999999</v>
      </c>
      <c r="J21" s="279">
        <v>4043236.15</v>
      </c>
      <c r="K21" s="219"/>
      <c r="L21" s="166"/>
    </row>
    <row r="22" spans="1:12" ht="45" x14ac:dyDescent="0.25">
      <c r="A22" s="243" t="s">
        <v>34</v>
      </c>
      <c r="B22" s="191" t="s">
        <v>34</v>
      </c>
      <c r="C22" s="191" t="s">
        <v>34</v>
      </c>
      <c r="D22" s="191" t="s">
        <v>54</v>
      </c>
      <c r="E22" s="191" t="s">
        <v>56</v>
      </c>
      <c r="F22" s="259" t="s">
        <v>1254</v>
      </c>
      <c r="G22" s="146" t="s">
        <v>674</v>
      </c>
      <c r="H22" s="43">
        <v>100000000</v>
      </c>
      <c r="I22" s="41"/>
      <c r="J22" s="279">
        <v>100000000</v>
      </c>
      <c r="K22" s="219"/>
      <c r="L22" s="166"/>
    </row>
    <row r="23" spans="1:12" ht="33.75" x14ac:dyDescent="0.25">
      <c r="A23" s="243" t="s">
        <v>34</v>
      </c>
      <c r="B23" s="191" t="s">
        <v>34</v>
      </c>
      <c r="C23" s="191" t="s">
        <v>34</v>
      </c>
      <c r="D23" s="191" t="s">
        <v>54</v>
      </c>
      <c r="E23" s="191" t="s">
        <v>56</v>
      </c>
      <c r="F23" s="259" t="s">
        <v>1255</v>
      </c>
      <c r="G23" s="146" t="s">
        <v>675</v>
      </c>
      <c r="H23" s="43">
        <v>25000000</v>
      </c>
      <c r="I23" s="41"/>
      <c r="J23" s="279">
        <v>25000000</v>
      </c>
      <c r="K23" s="219"/>
      <c r="L23" s="166"/>
    </row>
    <row r="24" spans="1:12" x14ac:dyDescent="0.25">
      <c r="A24" s="243" t="s">
        <v>34</v>
      </c>
      <c r="B24" s="191" t="s">
        <v>34</v>
      </c>
      <c r="C24" s="191" t="s">
        <v>34</v>
      </c>
      <c r="D24" s="191" t="s">
        <v>54</v>
      </c>
      <c r="E24" s="191" t="s">
        <v>70</v>
      </c>
      <c r="F24" s="259"/>
      <c r="G24" s="18" t="s">
        <v>71</v>
      </c>
      <c r="H24" s="43">
        <v>58100000</v>
      </c>
      <c r="I24" s="41"/>
      <c r="J24" s="279"/>
      <c r="K24" s="219"/>
      <c r="L24" s="166"/>
    </row>
    <row r="25" spans="1:12" ht="33.75" x14ac:dyDescent="0.25">
      <c r="A25" s="243" t="s">
        <v>34</v>
      </c>
      <c r="B25" s="191" t="s">
        <v>34</v>
      </c>
      <c r="C25" s="191" t="s">
        <v>34</v>
      </c>
      <c r="D25" s="244" t="s">
        <v>54</v>
      </c>
      <c r="E25" s="244" t="s">
        <v>70</v>
      </c>
      <c r="F25" s="260" t="s">
        <v>1146</v>
      </c>
      <c r="G25" s="146" t="s">
        <v>676</v>
      </c>
      <c r="H25" s="43">
        <v>58100000</v>
      </c>
      <c r="I25" s="41">
        <v>40500000</v>
      </c>
      <c r="J25" s="279">
        <v>17600000</v>
      </c>
      <c r="K25" s="219"/>
      <c r="L25" s="166"/>
    </row>
    <row r="26" spans="1:12" x14ac:dyDescent="0.25">
      <c r="A26" s="243" t="s">
        <v>34</v>
      </c>
      <c r="B26" s="191" t="s">
        <v>34</v>
      </c>
      <c r="C26" s="191" t="s">
        <v>34</v>
      </c>
      <c r="D26" s="191" t="s">
        <v>54</v>
      </c>
      <c r="E26" s="191" t="s">
        <v>74</v>
      </c>
      <c r="F26" s="259"/>
      <c r="G26" s="18" t="s">
        <v>75</v>
      </c>
      <c r="H26" s="43">
        <v>220000000</v>
      </c>
      <c r="I26" s="41"/>
      <c r="J26" s="279"/>
      <c r="K26" s="219"/>
      <c r="L26" s="166"/>
    </row>
    <row r="27" spans="1:12" ht="33.75" x14ac:dyDescent="0.25">
      <c r="A27" s="243" t="s">
        <v>34</v>
      </c>
      <c r="B27" s="191" t="s">
        <v>34</v>
      </c>
      <c r="C27" s="191" t="s">
        <v>34</v>
      </c>
      <c r="D27" s="191" t="s">
        <v>54</v>
      </c>
      <c r="E27" s="191" t="s">
        <v>74</v>
      </c>
      <c r="F27" s="259" t="s">
        <v>1256</v>
      </c>
      <c r="G27" s="146" t="s">
        <v>678</v>
      </c>
      <c r="H27" s="43">
        <v>100000000</v>
      </c>
      <c r="I27" s="41"/>
      <c r="J27" s="279">
        <v>100000000</v>
      </c>
      <c r="K27" s="219"/>
      <c r="L27" s="166"/>
    </row>
    <row r="28" spans="1:12" x14ac:dyDescent="0.25">
      <c r="A28" s="243" t="s">
        <v>34</v>
      </c>
      <c r="B28" s="191" t="s">
        <v>34</v>
      </c>
      <c r="C28" s="191" t="s">
        <v>34</v>
      </c>
      <c r="D28" s="191" t="s">
        <v>54</v>
      </c>
      <c r="E28" s="191" t="s">
        <v>74</v>
      </c>
      <c r="F28" s="259" t="s">
        <v>1257</v>
      </c>
      <c r="G28" s="146" t="s">
        <v>679</v>
      </c>
      <c r="H28" s="43">
        <v>70000000</v>
      </c>
      <c r="I28" s="41"/>
      <c r="J28" s="279">
        <v>70000000</v>
      </c>
      <c r="K28" s="219"/>
      <c r="L28" s="166"/>
    </row>
    <row r="29" spans="1:12" ht="22.5" x14ac:dyDescent="0.25">
      <c r="A29" s="243" t="s">
        <v>34</v>
      </c>
      <c r="B29" s="191" t="s">
        <v>34</v>
      </c>
      <c r="C29" s="191" t="s">
        <v>34</v>
      </c>
      <c r="D29" s="191" t="s">
        <v>54</v>
      </c>
      <c r="E29" s="191" t="s">
        <v>74</v>
      </c>
      <c r="F29" s="259" t="s">
        <v>1258</v>
      </c>
      <c r="G29" s="146" t="s">
        <v>680</v>
      </c>
      <c r="H29" s="43">
        <v>50000000</v>
      </c>
      <c r="I29" s="41"/>
      <c r="J29" s="279">
        <v>50000000</v>
      </c>
      <c r="K29" s="219"/>
      <c r="L29" s="166"/>
    </row>
    <row r="30" spans="1:12" x14ac:dyDescent="0.25">
      <c r="A30" s="243" t="s">
        <v>34</v>
      </c>
      <c r="B30" s="191" t="s">
        <v>34</v>
      </c>
      <c r="C30" s="191" t="s">
        <v>34</v>
      </c>
      <c r="D30" s="191" t="s">
        <v>54</v>
      </c>
      <c r="E30" s="191" t="s">
        <v>80</v>
      </c>
      <c r="F30" s="259"/>
      <c r="G30" s="18" t="s">
        <v>81</v>
      </c>
      <c r="H30" s="43">
        <v>210244973.5</v>
      </c>
      <c r="I30" s="41"/>
      <c r="J30" s="279"/>
      <c r="K30" s="219"/>
      <c r="L30" s="166"/>
    </row>
    <row r="31" spans="1:12" ht="45" x14ac:dyDescent="0.25">
      <c r="A31" s="243" t="s">
        <v>34</v>
      </c>
      <c r="B31" s="191" t="s">
        <v>34</v>
      </c>
      <c r="C31" s="191" t="s">
        <v>34</v>
      </c>
      <c r="D31" s="191" t="s">
        <v>54</v>
      </c>
      <c r="E31" s="191" t="s">
        <v>80</v>
      </c>
      <c r="F31" s="259" t="s">
        <v>1259</v>
      </c>
      <c r="G31" s="146" t="s">
        <v>681</v>
      </c>
      <c r="H31" s="43">
        <v>60244973.5</v>
      </c>
      <c r="I31" s="41"/>
      <c r="J31" s="279">
        <v>60244973.5</v>
      </c>
      <c r="K31" s="219"/>
      <c r="L31" s="166"/>
    </row>
    <row r="32" spans="1:12" ht="22.5" x14ac:dyDescent="0.25">
      <c r="A32" s="243" t="s">
        <v>34</v>
      </c>
      <c r="B32" s="191" t="s">
        <v>34</v>
      </c>
      <c r="C32" s="191" t="s">
        <v>34</v>
      </c>
      <c r="D32" s="191" t="s">
        <v>54</v>
      </c>
      <c r="E32" s="191" t="s">
        <v>80</v>
      </c>
      <c r="F32" s="259" t="s">
        <v>1147</v>
      </c>
      <c r="G32" s="146" t="s">
        <v>742</v>
      </c>
      <c r="H32" s="43">
        <v>100000000</v>
      </c>
      <c r="I32" s="41">
        <v>22680000</v>
      </c>
      <c r="J32" s="279">
        <v>77320000</v>
      </c>
      <c r="K32" s="219"/>
      <c r="L32" s="166"/>
    </row>
    <row r="33" spans="1:12" ht="22.5" x14ac:dyDescent="0.25">
      <c r="A33" s="243" t="s">
        <v>34</v>
      </c>
      <c r="B33" s="191" t="s">
        <v>34</v>
      </c>
      <c r="C33" s="191" t="s">
        <v>34</v>
      </c>
      <c r="D33" s="191" t="s">
        <v>54</v>
      </c>
      <c r="E33" s="191" t="s">
        <v>80</v>
      </c>
      <c r="F33" s="259" t="s">
        <v>1260</v>
      </c>
      <c r="G33" s="146" t="s">
        <v>682</v>
      </c>
      <c r="H33" s="43">
        <v>50000000</v>
      </c>
      <c r="I33" s="41"/>
      <c r="J33" s="279">
        <v>50000000</v>
      </c>
      <c r="K33" s="219"/>
      <c r="L33" s="166"/>
    </row>
    <row r="34" spans="1:12" x14ac:dyDescent="0.25">
      <c r="A34" s="243" t="s">
        <v>34</v>
      </c>
      <c r="B34" s="191" t="s">
        <v>34</v>
      </c>
      <c r="C34" s="191" t="s">
        <v>34</v>
      </c>
      <c r="D34" s="191" t="s">
        <v>54</v>
      </c>
      <c r="E34" s="191" t="s">
        <v>90</v>
      </c>
      <c r="F34" s="259"/>
      <c r="G34" s="18" t="s">
        <v>91</v>
      </c>
      <c r="H34" s="43">
        <v>200000000</v>
      </c>
      <c r="I34" s="41"/>
      <c r="J34" s="279"/>
      <c r="K34" s="219"/>
      <c r="L34" s="166"/>
    </row>
    <row r="35" spans="1:12" ht="22.5" x14ac:dyDescent="0.25">
      <c r="A35" s="243" t="s">
        <v>34</v>
      </c>
      <c r="B35" s="191" t="s">
        <v>34</v>
      </c>
      <c r="C35" s="191" t="s">
        <v>34</v>
      </c>
      <c r="D35" s="191" t="s">
        <v>54</v>
      </c>
      <c r="E35" s="191" t="s">
        <v>90</v>
      </c>
      <c r="F35" s="259" t="s">
        <v>1261</v>
      </c>
      <c r="G35" s="146" t="s">
        <v>683</v>
      </c>
      <c r="H35" s="43">
        <v>200000000</v>
      </c>
      <c r="I35" s="41"/>
      <c r="J35" s="279">
        <v>200000000</v>
      </c>
      <c r="K35" s="219"/>
      <c r="L35" s="166"/>
    </row>
    <row r="36" spans="1:12" x14ac:dyDescent="0.25">
      <c r="A36" s="243" t="s">
        <v>34</v>
      </c>
      <c r="B36" s="191" t="s">
        <v>34</v>
      </c>
      <c r="C36" s="191" t="s">
        <v>34</v>
      </c>
      <c r="D36" s="191" t="s">
        <v>54</v>
      </c>
      <c r="E36" s="191" t="s">
        <v>94</v>
      </c>
      <c r="F36" s="259"/>
      <c r="G36" s="18" t="s">
        <v>95</v>
      </c>
      <c r="H36" s="43">
        <v>500000000</v>
      </c>
      <c r="I36" s="41"/>
      <c r="J36" s="279"/>
      <c r="K36" s="219"/>
      <c r="L36" s="166"/>
    </row>
    <row r="37" spans="1:12" ht="33.75" x14ac:dyDescent="0.25">
      <c r="A37" s="243" t="s">
        <v>34</v>
      </c>
      <c r="B37" s="191" t="s">
        <v>34</v>
      </c>
      <c r="C37" s="191" t="s">
        <v>34</v>
      </c>
      <c r="D37" s="191" t="s">
        <v>54</v>
      </c>
      <c r="E37" s="191" t="s">
        <v>94</v>
      </c>
      <c r="F37" s="259" t="s">
        <v>1262</v>
      </c>
      <c r="G37" s="146" t="s">
        <v>695</v>
      </c>
      <c r="H37" s="43">
        <v>500000000</v>
      </c>
      <c r="I37" s="41"/>
      <c r="J37" s="279">
        <v>500000000</v>
      </c>
      <c r="K37" s="219"/>
      <c r="L37" s="166"/>
    </row>
    <row r="38" spans="1:12" x14ac:dyDescent="0.25">
      <c r="A38" s="243" t="s">
        <v>34</v>
      </c>
      <c r="B38" s="191" t="s">
        <v>34</v>
      </c>
      <c r="C38" s="191" t="s">
        <v>34</v>
      </c>
      <c r="D38" s="191" t="s">
        <v>54</v>
      </c>
      <c r="E38" s="191" t="s">
        <v>98</v>
      </c>
      <c r="F38" s="259"/>
      <c r="G38" s="18" t="s">
        <v>99</v>
      </c>
      <c r="H38" s="43">
        <v>1010059584.48</v>
      </c>
      <c r="I38" s="41"/>
      <c r="J38" s="279"/>
      <c r="K38" s="219"/>
      <c r="L38" s="166"/>
    </row>
    <row r="39" spans="1:12" ht="33.75" x14ac:dyDescent="0.25">
      <c r="A39" s="243" t="s">
        <v>34</v>
      </c>
      <c r="B39" s="191" t="s">
        <v>34</v>
      </c>
      <c r="C39" s="191" t="s">
        <v>34</v>
      </c>
      <c r="D39" s="191" t="s">
        <v>54</v>
      </c>
      <c r="E39" s="191" t="s">
        <v>98</v>
      </c>
      <c r="F39" s="259" t="s">
        <v>1148</v>
      </c>
      <c r="G39" s="146" t="s">
        <v>695</v>
      </c>
      <c r="H39" s="43">
        <v>403608814.68000001</v>
      </c>
      <c r="I39" s="41">
        <v>376000000</v>
      </c>
      <c r="J39" s="279">
        <v>27608814.68</v>
      </c>
      <c r="K39" s="219"/>
      <c r="L39" s="166"/>
    </row>
    <row r="40" spans="1:12" ht="22.5" x14ac:dyDescent="0.25">
      <c r="A40" s="243" t="s">
        <v>34</v>
      </c>
      <c r="B40" s="191" t="s">
        <v>34</v>
      </c>
      <c r="C40" s="191" t="s">
        <v>34</v>
      </c>
      <c r="D40" s="191" t="s">
        <v>54</v>
      </c>
      <c r="E40" s="191" t="s">
        <v>98</v>
      </c>
      <c r="F40" s="259" t="s">
        <v>1263</v>
      </c>
      <c r="G40" s="146" t="s">
        <v>1088</v>
      </c>
      <c r="H40" s="43">
        <v>287529740.10000002</v>
      </c>
      <c r="I40" s="41"/>
      <c r="J40" s="279">
        <v>287529740.10000002</v>
      </c>
      <c r="K40" s="219"/>
      <c r="L40" s="166"/>
    </row>
    <row r="41" spans="1:12" ht="22.5" x14ac:dyDescent="0.25">
      <c r="A41" s="243" t="s">
        <v>34</v>
      </c>
      <c r="B41" s="191" t="s">
        <v>34</v>
      </c>
      <c r="C41" s="191" t="s">
        <v>34</v>
      </c>
      <c r="D41" s="191" t="s">
        <v>54</v>
      </c>
      <c r="E41" s="191" t="s">
        <v>98</v>
      </c>
      <c r="F41" s="259" t="s">
        <v>1264</v>
      </c>
      <c r="G41" s="146" t="s">
        <v>1089</v>
      </c>
      <c r="H41" s="43">
        <v>268921029.69999999</v>
      </c>
      <c r="I41" s="41"/>
      <c r="J41" s="279">
        <v>268921029.69999999</v>
      </c>
      <c r="K41" s="219"/>
      <c r="L41" s="166"/>
    </row>
    <row r="42" spans="1:12" ht="33.75" x14ac:dyDescent="0.25">
      <c r="A42" s="243" t="s">
        <v>34</v>
      </c>
      <c r="B42" s="191" t="s">
        <v>34</v>
      </c>
      <c r="C42" s="191" t="s">
        <v>34</v>
      </c>
      <c r="D42" s="191" t="s">
        <v>54</v>
      </c>
      <c r="E42" s="191" t="s">
        <v>98</v>
      </c>
      <c r="F42" s="259" t="s">
        <v>1265</v>
      </c>
      <c r="G42" s="146" t="s">
        <v>684</v>
      </c>
      <c r="H42" s="43">
        <v>50000000</v>
      </c>
      <c r="I42" s="41"/>
      <c r="J42" s="279">
        <v>50000000</v>
      </c>
      <c r="K42" s="219"/>
      <c r="L42" s="166"/>
    </row>
    <row r="43" spans="1:12" x14ac:dyDescent="0.25">
      <c r="A43" s="243" t="s">
        <v>34</v>
      </c>
      <c r="B43" s="191" t="s">
        <v>34</v>
      </c>
      <c r="C43" s="191" t="s">
        <v>34</v>
      </c>
      <c r="D43" s="191" t="s">
        <v>54</v>
      </c>
      <c r="E43" s="191" t="s">
        <v>104</v>
      </c>
      <c r="F43" s="259"/>
      <c r="G43" s="18" t="s">
        <v>105</v>
      </c>
      <c r="H43" s="43">
        <v>100000000</v>
      </c>
      <c r="I43" s="41"/>
      <c r="J43" s="279"/>
      <c r="K43" s="219"/>
      <c r="L43" s="166"/>
    </row>
    <row r="44" spans="1:12" ht="33.75" x14ac:dyDescent="0.25">
      <c r="A44" s="243" t="s">
        <v>34</v>
      </c>
      <c r="B44" s="191" t="s">
        <v>34</v>
      </c>
      <c r="C44" s="191" t="s">
        <v>34</v>
      </c>
      <c r="D44" s="191" t="s">
        <v>54</v>
      </c>
      <c r="E44" s="191" t="s">
        <v>104</v>
      </c>
      <c r="F44" s="259" t="s">
        <v>1266</v>
      </c>
      <c r="G44" s="146" t="s">
        <v>685</v>
      </c>
      <c r="H44" s="43">
        <v>50000000</v>
      </c>
      <c r="I44" s="41"/>
      <c r="J44" s="279">
        <v>50000000</v>
      </c>
      <c r="K44" s="219"/>
      <c r="L44" s="166"/>
    </row>
    <row r="45" spans="1:12" ht="22.5" x14ac:dyDescent="0.25">
      <c r="A45" s="243" t="s">
        <v>34</v>
      </c>
      <c r="B45" s="191" t="s">
        <v>34</v>
      </c>
      <c r="C45" s="191" t="s">
        <v>34</v>
      </c>
      <c r="D45" s="191" t="s">
        <v>54</v>
      </c>
      <c r="E45" s="191" t="s">
        <v>104</v>
      </c>
      <c r="F45" s="259" t="s">
        <v>1149</v>
      </c>
      <c r="G45" s="146" t="s">
        <v>756</v>
      </c>
      <c r="H45" s="188">
        <v>50000000</v>
      </c>
      <c r="I45" s="41">
        <v>8772809.3900000006</v>
      </c>
      <c r="J45" s="279">
        <v>41227190.609999999</v>
      </c>
      <c r="K45" s="219"/>
      <c r="L45" s="166"/>
    </row>
    <row r="46" spans="1:12" x14ac:dyDescent="0.25">
      <c r="A46" s="243" t="s">
        <v>34</v>
      </c>
      <c r="B46" s="191" t="s">
        <v>41</v>
      </c>
      <c r="C46" s="194"/>
      <c r="D46" s="194"/>
      <c r="E46" s="194"/>
      <c r="F46" s="265"/>
      <c r="G46" s="18" t="s">
        <v>107</v>
      </c>
      <c r="H46" s="43">
        <v>614999999.60000002</v>
      </c>
      <c r="I46" s="41"/>
      <c r="J46" s="279"/>
      <c r="K46" s="219"/>
      <c r="L46" s="166"/>
    </row>
    <row r="47" spans="1:12" ht="22.5" x14ac:dyDescent="0.25">
      <c r="A47" s="243" t="s">
        <v>34</v>
      </c>
      <c r="B47" s="191" t="s">
        <v>41</v>
      </c>
      <c r="C47" s="191" t="s">
        <v>41</v>
      </c>
      <c r="D47" s="191"/>
      <c r="E47" s="191"/>
      <c r="F47" s="259"/>
      <c r="G47" s="18" t="s">
        <v>1119</v>
      </c>
      <c r="H47" s="43">
        <v>325000000</v>
      </c>
      <c r="I47" s="41"/>
      <c r="J47" s="279"/>
      <c r="K47" s="219"/>
      <c r="L47" s="166"/>
    </row>
    <row r="48" spans="1:12" ht="22.5" x14ac:dyDescent="0.25">
      <c r="A48" s="243" t="s">
        <v>34</v>
      </c>
      <c r="B48" s="191" t="s">
        <v>41</v>
      </c>
      <c r="C48" s="191" t="s">
        <v>41</v>
      </c>
      <c r="D48" s="191" t="s">
        <v>108</v>
      </c>
      <c r="E48" s="191"/>
      <c r="F48" s="259"/>
      <c r="G48" s="18" t="s">
        <v>109</v>
      </c>
      <c r="H48" s="43">
        <v>325000000</v>
      </c>
      <c r="I48" s="41"/>
      <c r="J48" s="279"/>
      <c r="K48" s="219"/>
      <c r="L48" s="166"/>
    </row>
    <row r="49" spans="1:12" x14ac:dyDescent="0.25">
      <c r="A49" s="243" t="s">
        <v>34</v>
      </c>
      <c r="B49" s="191" t="s">
        <v>41</v>
      </c>
      <c r="C49" s="191" t="s">
        <v>41</v>
      </c>
      <c r="D49" s="191" t="s">
        <v>108</v>
      </c>
      <c r="E49" s="191" t="s">
        <v>110</v>
      </c>
      <c r="F49" s="259"/>
      <c r="G49" s="18" t="s">
        <v>111</v>
      </c>
      <c r="H49" s="43">
        <v>325000000</v>
      </c>
      <c r="I49" s="41"/>
      <c r="J49" s="279"/>
      <c r="K49" s="219"/>
      <c r="L49" s="166"/>
    </row>
    <row r="50" spans="1:12" ht="22.5" x14ac:dyDescent="0.25">
      <c r="A50" s="243" t="s">
        <v>34</v>
      </c>
      <c r="B50" s="191" t="s">
        <v>41</v>
      </c>
      <c r="C50" s="191" t="s">
        <v>41</v>
      </c>
      <c r="D50" s="191" t="s">
        <v>108</v>
      </c>
      <c r="E50" s="191" t="s">
        <v>110</v>
      </c>
      <c r="F50" s="259" t="s">
        <v>1150</v>
      </c>
      <c r="G50" s="146" t="s">
        <v>686</v>
      </c>
      <c r="H50" s="43">
        <v>50000000</v>
      </c>
      <c r="I50" s="41">
        <v>50000000</v>
      </c>
      <c r="J50" s="279"/>
      <c r="K50" s="219"/>
      <c r="L50" s="166"/>
    </row>
    <row r="51" spans="1:12" ht="22.5" x14ac:dyDescent="0.25">
      <c r="A51" s="243" t="s">
        <v>34</v>
      </c>
      <c r="B51" s="191" t="s">
        <v>41</v>
      </c>
      <c r="C51" s="191" t="s">
        <v>41</v>
      </c>
      <c r="D51" s="191" t="s">
        <v>108</v>
      </c>
      <c r="E51" s="191" t="s">
        <v>110</v>
      </c>
      <c r="F51" s="259" t="s">
        <v>1151</v>
      </c>
      <c r="G51" s="146" t="s">
        <v>744</v>
      </c>
      <c r="H51" s="43">
        <v>150000000</v>
      </c>
      <c r="I51" s="41">
        <v>25000000</v>
      </c>
      <c r="J51" s="279">
        <v>125000000</v>
      </c>
      <c r="K51" s="219"/>
      <c r="L51" s="166"/>
    </row>
    <row r="52" spans="1:12" ht="22.5" x14ac:dyDescent="0.25">
      <c r="A52" s="243" t="s">
        <v>34</v>
      </c>
      <c r="B52" s="191" t="s">
        <v>41</v>
      </c>
      <c r="C52" s="191" t="s">
        <v>41</v>
      </c>
      <c r="D52" s="191" t="s">
        <v>108</v>
      </c>
      <c r="E52" s="191" t="s">
        <v>110</v>
      </c>
      <c r="F52" s="259" t="s">
        <v>1152</v>
      </c>
      <c r="G52" s="146" t="s">
        <v>696</v>
      </c>
      <c r="H52" s="43">
        <v>50000000</v>
      </c>
      <c r="I52" s="41">
        <v>50000000</v>
      </c>
      <c r="J52" s="279"/>
      <c r="K52" s="219"/>
      <c r="L52" s="166"/>
    </row>
    <row r="53" spans="1:12" ht="33.75" x14ac:dyDescent="0.25">
      <c r="A53" s="243" t="s">
        <v>34</v>
      </c>
      <c r="B53" s="191" t="s">
        <v>41</v>
      </c>
      <c r="C53" s="191" t="s">
        <v>41</v>
      </c>
      <c r="D53" s="191" t="s">
        <v>108</v>
      </c>
      <c r="E53" s="191" t="s">
        <v>110</v>
      </c>
      <c r="F53" s="259" t="s">
        <v>1153</v>
      </c>
      <c r="G53" s="146" t="s">
        <v>687</v>
      </c>
      <c r="H53" s="43">
        <v>50000000</v>
      </c>
      <c r="I53" s="41">
        <v>50000000</v>
      </c>
      <c r="J53" s="279"/>
      <c r="K53" s="219"/>
      <c r="L53" s="166"/>
    </row>
    <row r="54" spans="1:12" ht="33.75" x14ac:dyDescent="0.25">
      <c r="A54" s="243" t="s">
        <v>34</v>
      </c>
      <c r="B54" s="191" t="s">
        <v>41</v>
      </c>
      <c r="C54" s="191" t="s">
        <v>41</v>
      </c>
      <c r="D54" s="191" t="s">
        <v>108</v>
      </c>
      <c r="E54" s="191" t="s">
        <v>110</v>
      </c>
      <c r="F54" s="259" t="s">
        <v>1267</v>
      </c>
      <c r="G54" s="146" t="s">
        <v>743</v>
      </c>
      <c r="H54" s="43">
        <v>25000000</v>
      </c>
      <c r="I54" s="41"/>
      <c r="J54" s="279">
        <v>25000000</v>
      </c>
      <c r="K54" s="219"/>
      <c r="L54" s="166"/>
    </row>
    <row r="55" spans="1:12" ht="22.5" x14ac:dyDescent="0.25">
      <c r="A55" s="243" t="s">
        <v>34</v>
      </c>
      <c r="B55" s="191" t="s">
        <v>41</v>
      </c>
      <c r="C55" s="191" t="s">
        <v>42</v>
      </c>
      <c r="D55" s="194"/>
      <c r="E55" s="194"/>
      <c r="F55" s="265"/>
      <c r="G55" s="18" t="s">
        <v>1120</v>
      </c>
      <c r="H55" s="43">
        <v>289999999.60000002</v>
      </c>
      <c r="I55" s="41"/>
      <c r="J55" s="279"/>
      <c r="K55" s="219"/>
      <c r="L55" s="166"/>
    </row>
    <row r="56" spans="1:12" x14ac:dyDescent="0.25">
      <c r="A56" s="243" t="s">
        <v>34</v>
      </c>
      <c r="B56" s="191" t="s">
        <v>41</v>
      </c>
      <c r="C56" s="191" t="s">
        <v>42</v>
      </c>
      <c r="D56" s="191" t="s">
        <v>122</v>
      </c>
      <c r="E56" s="191"/>
      <c r="F56" s="259"/>
      <c r="G56" s="18" t="s">
        <v>124</v>
      </c>
      <c r="H56" s="43">
        <v>289999999.60000002</v>
      </c>
      <c r="I56" s="41"/>
      <c r="J56" s="279"/>
      <c r="K56" s="219"/>
      <c r="L56" s="166"/>
    </row>
    <row r="57" spans="1:12" x14ac:dyDescent="0.25">
      <c r="A57" s="243" t="s">
        <v>34</v>
      </c>
      <c r="B57" s="191" t="s">
        <v>41</v>
      </c>
      <c r="C57" s="191" t="s">
        <v>42</v>
      </c>
      <c r="D57" s="191" t="s">
        <v>122</v>
      </c>
      <c r="E57" s="191" t="s">
        <v>126</v>
      </c>
      <c r="F57" s="259"/>
      <c r="G57" s="18" t="s">
        <v>127</v>
      </c>
      <c r="H57" s="43">
        <v>100000000</v>
      </c>
      <c r="I57" s="41"/>
      <c r="J57" s="279"/>
      <c r="K57" s="219"/>
      <c r="L57" s="166"/>
    </row>
    <row r="58" spans="1:12" ht="22.5" x14ac:dyDescent="0.25">
      <c r="A58" s="243" t="s">
        <v>34</v>
      </c>
      <c r="B58" s="191" t="s">
        <v>41</v>
      </c>
      <c r="C58" s="191" t="s">
        <v>42</v>
      </c>
      <c r="D58" s="191" t="s">
        <v>122</v>
      </c>
      <c r="E58" s="191" t="s">
        <v>126</v>
      </c>
      <c r="F58" s="259" t="s">
        <v>1154</v>
      </c>
      <c r="G58" s="146" t="s">
        <v>699</v>
      </c>
      <c r="H58" s="43">
        <v>100000000</v>
      </c>
      <c r="I58" s="41">
        <v>100000000</v>
      </c>
      <c r="J58" s="279"/>
      <c r="K58" s="219"/>
      <c r="L58" s="166"/>
    </row>
    <row r="59" spans="1:12" x14ac:dyDescent="0.25">
      <c r="A59" s="243" t="s">
        <v>34</v>
      </c>
      <c r="B59" s="191" t="s">
        <v>41</v>
      </c>
      <c r="C59" s="191" t="s">
        <v>42</v>
      </c>
      <c r="D59" s="191" t="s">
        <v>122</v>
      </c>
      <c r="E59" s="191" t="s">
        <v>128</v>
      </c>
      <c r="F59" s="259"/>
      <c r="G59" s="18" t="s">
        <v>129</v>
      </c>
      <c r="H59" s="43">
        <v>189999999.59999999</v>
      </c>
      <c r="I59" s="41"/>
      <c r="J59" s="279"/>
      <c r="K59" s="219"/>
      <c r="L59" s="166"/>
    </row>
    <row r="60" spans="1:12" x14ac:dyDescent="0.25">
      <c r="A60" s="243" t="s">
        <v>34</v>
      </c>
      <c r="B60" s="191" t="s">
        <v>41</v>
      </c>
      <c r="C60" s="191" t="s">
        <v>42</v>
      </c>
      <c r="D60" s="191" t="s">
        <v>122</v>
      </c>
      <c r="E60" s="191" t="s">
        <v>128</v>
      </c>
      <c r="F60" s="259" t="s">
        <v>1155</v>
      </c>
      <c r="G60" s="146" t="s">
        <v>702</v>
      </c>
      <c r="H60" s="43">
        <v>70000000</v>
      </c>
      <c r="I60" s="41">
        <v>59203795</v>
      </c>
      <c r="J60" s="279">
        <v>10796205</v>
      </c>
      <c r="K60" s="219"/>
      <c r="L60" s="166"/>
    </row>
    <row r="61" spans="1:12" ht="22.5" x14ac:dyDescent="0.25">
      <c r="A61" s="243" t="s">
        <v>34</v>
      </c>
      <c r="B61" s="191" t="s">
        <v>41</v>
      </c>
      <c r="C61" s="191" t="s">
        <v>42</v>
      </c>
      <c r="D61" s="191" t="s">
        <v>122</v>
      </c>
      <c r="E61" s="191" t="s">
        <v>128</v>
      </c>
      <c r="F61" s="259" t="s">
        <v>1156</v>
      </c>
      <c r="G61" s="146" t="s">
        <v>713</v>
      </c>
      <c r="H61" s="43">
        <v>49999999.600000001</v>
      </c>
      <c r="I61" s="41">
        <v>47314237</v>
      </c>
      <c r="J61" s="279">
        <v>2685762.6</v>
      </c>
      <c r="K61" s="219"/>
      <c r="L61" s="166"/>
    </row>
    <row r="62" spans="1:12" ht="22.5" x14ac:dyDescent="0.25">
      <c r="A62" s="243" t="s">
        <v>34</v>
      </c>
      <c r="B62" s="191" t="s">
        <v>41</v>
      </c>
      <c r="C62" s="191" t="s">
        <v>42</v>
      </c>
      <c r="D62" s="191" t="s">
        <v>122</v>
      </c>
      <c r="E62" s="191" t="s">
        <v>128</v>
      </c>
      <c r="F62" s="259" t="s">
        <v>1157</v>
      </c>
      <c r="G62" s="146" t="s">
        <v>714</v>
      </c>
      <c r="H62" s="43">
        <v>70000000</v>
      </c>
      <c r="I62" s="41">
        <v>43794768</v>
      </c>
      <c r="J62" s="279">
        <v>26205232</v>
      </c>
      <c r="K62" s="219"/>
      <c r="L62" s="166"/>
    </row>
    <row r="63" spans="1:12" x14ac:dyDescent="0.25">
      <c r="A63" s="243" t="s">
        <v>34</v>
      </c>
      <c r="B63" s="191" t="s">
        <v>42</v>
      </c>
      <c r="C63" s="194"/>
      <c r="D63" s="194"/>
      <c r="E63" s="194"/>
      <c r="F63" s="265"/>
      <c r="G63" s="18" t="s">
        <v>130</v>
      </c>
      <c r="H63" s="43">
        <v>4642811440.9200001</v>
      </c>
      <c r="I63" s="41"/>
      <c r="J63" s="279"/>
      <c r="K63" s="219"/>
      <c r="L63" s="166"/>
    </row>
    <row r="64" spans="1:12" ht="22.5" x14ac:dyDescent="0.25">
      <c r="A64" s="243" t="s">
        <v>34</v>
      </c>
      <c r="B64" s="191" t="s">
        <v>42</v>
      </c>
      <c r="C64" s="191" t="s">
        <v>43</v>
      </c>
      <c r="D64" s="191"/>
      <c r="E64" s="191"/>
      <c r="F64" s="259"/>
      <c r="G64" s="18" t="s">
        <v>1121</v>
      </c>
      <c r="H64" s="43">
        <v>4642811440.9200001</v>
      </c>
      <c r="I64" s="41"/>
      <c r="J64" s="279"/>
      <c r="K64" s="219"/>
      <c r="L64" s="166"/>
    </row>
    <row r="65" spans="1:12" x14ac:dyDescent="0.25">
      <c r="A65" s="243" t="s">
        <v>34</v>
      </c>
      <c r="B65" s="191" t="s">
        <v>42</v>
      </c>
      <c r="C65" s="191" t="s">
        <v>43</v>
      </c>
      <c r="D65" s="191" t="s">
        <v>131</v>
      </c>
      <c r="E65" s="191"/>
      <c r="F65" s="259"/>
      <c r="G65" s="18" t="s">
        <v>132</v>
      </c>
      <c r="H65" s="43">
        <v>4642811440.9200001</v>
      </c>
      <c r="I65" s="41"/>
      <c r="J65" s="279"/>
      <c r="K65" s="219"/>
      <c r="L65" s="166"/>
    </row>
    <row r="66" spans="1:12" x14ac:dyDescent="0.25">
      <c r="A66" s="243" t="s">
        <v>34</v>
      </c>
      <c r="B66" s="191" t="s">
        <v>42</v>
      </c>
      <c r="C66" s="191" t="s">
        <v>43</v>
      </c>
      <c r="D66" s="191" t="s">
        <v>131</v>
      </c>
      <c r="E66" s="191" t="s">
        <v>133</v>
      </c>
      <c r="F66" s="259"/>
      <c r="G66" s="18" t="s">
        <v>134</v>
      </c>
      <c r="H66" s="43">
        <v>4642811440.9200001</v>
      </c>
      <c r="I66" s="41"/>
      <c r="J66" s="279"/>
      <c r="K66" s="219"/>
      <c r="L66" s="166"/>
    </row>
    <row r="67" spans="1:12" ht="22.5" x14ac:dyDescent="0.25">
      <c r="A67" s="243" t="s">
        <v>34</v>
      </c>
      <c r="B67" s="191" t="s">
        <v>42</v>
      </c>
      <c r="C67" s="191" t="s">
        <v>43</v>
      </c>
      <c r="D67" s="191" t="s">
        <v>131</v>
      </c>
      <c r="E67" s="191" t="s">
        <v>133</v>
      </c>
      <c r="F67" s="259" t="s">
        <v>1158</v>
      </c>
      <c r="G67" s="146" t="s">
        <v>688</v>
      </c>
      <c r="H67" s="43">
        <v>150000000</v>
      </c>
      <c r="I67" s="41">
        <v>150000000</v>
      </c>
      <c r="J67" s="279"/>
      <c r="K67" s="219"/>
      <c r="L67" s="166"/>
    </row>
    <row r="68" spans="1:12" ht="22.5" x14ac:dyDescent="0.25">
      <c r="A68" s="243" t="s">
        <v>34</v>
      </c>
      <c r="B68" s="191" t="s">
        <v>42</v>
      </c>
      <c r="C68" s="191" t="s">
        <v>43</v>
      </c>
      <c r="D68" s="191" t="s">
        <v>131</v>
      </c>
      <c r="E68" s="191" t="s">
        <v>133</v>
      </c>
      <c r="F68" s="259" t="s">
        <v>1268</v>
      </c>
      <c r="G68" s="146" t="s">
        <v>739</v>
      </c>
      <c r="H68" s="43">
        <v>2000000000</v>
      </c>
      <c r="I68" s="41"/>
      <c r="J68" s="279">
        <v>2000000000</v>
      </c>
      <c r="K68" s="219"/>
      <c r="L68" s="166"/>
    </row>
    <row r="69" spans="1:12" ht="33.75" x14ac:dyDescent="0.25">
      <c r="A69" s="243" t="s">
        <v>34</v>
      </c>
      <c r="B69" s="191" t="s">
        <v>42</v>
      </c>
      <c r="C69" s="191" t="s">
        <v>43</v>
      </c>
      <c r="D69" s="191" t="s">
        <v>131</v>
      </c>
      <c r="E69" s="191" t="s">
        <v>133</v>
      </c>
      <c r="F69" s="259" t="s">
        <v>1269</v>
      </c>
      <c r="G69" s="146" t="s">
        <v>741</v>
      </c>
      <c r="H69" s="43">
        <v>1100000000</v>
      </c>
      <c r="I69" s="41"/>
      <c r="J69" s="279">
        <v>1100000000</v>
      </c>
      <c r="K69" s="219"/>
      <c r="L69" s="166"/>
    </row>
    <row r="70" spans="1:12" ht="33.75" x14ac:dyDescent="0.25">
      <c r="A70" s="243" t="s">
        <v>34</v>
      </c>
      <c r="B70" s="191" t="s">
        <v>42</v>
      </c>
      <c r="C70" s="191" t="s">
        <v>43</v>
      </c>
      <c r="D70" s="191" t="s">
        <v>131</v>
      </c>
      <c r="E70" s="191" t="s">
        <v>133</v>
      </c>
      <c r="F70" s="259" t="s">
        <v>1270</v>
      </c>
      <c r="G70" s="146" t="s">
        <v>740</v>
      </c>
      <c r="H70" s="43">
        <v>1000000000</v>
      </c>
      <c r="I70" s="41"/>
      <c r="J70" s="279">
        <v>1000000000</v>
      </c>
      <c r="K70" s="219"/>
      <c r="L70" s="166"/>
    </row>
    <row r="71" spans="1:12" ht="33.75" x14ac:dyDescent="0.25">
      <c r="A71" s="243" t="s">
        <v>34</v>
      </c>
      <c r="B71" s="191" t="s">
        <v>42</v>
      </c>
      <c r="C71" s="191" t="s">
        <v>43</v>
      </c>
      <c r="D71" s="191" t="s">
        <v>131</v>
      </c>
      <c r="E71" s="191" t="s">
        <v>133</v>
      </c>
      <c r="F71" s="259" t="s">
        <v>1159</v>
      </c>
      <c r="G71" s="146" t="s">
        <v>689</v>
      </c>
      <c r="H71" s="43">
        <v>65000000</v>
      </c>
      <c r="I71" s="41">
        <v>65000000</v>
      </c>
      <c r="J71" s="279"/>
      <c r="K71" s="219"/>
      <c r="L71" s="166"/>
    </row>
    <row r="72" spans="1:12" ht="22.5" x14ac:dyDescent="0.25">
      <c r="A72" s="243" t="s">
        <v>34</v>
      </c>
      <c r="B72" s="191" t="s">
        <v>42</v>
      </c>
      <c r="C72" s="191" t="s">
        <v>43</v>
      </c>
      <c r="D72" s="191" t="s">
        <v>131</v>
      </c>
      <c r="E72" s="191" t="s">
        <v>133</v>
      </c>
      <c r="F72" s="259" t="s">
        <v>1160</v>
      </c>
      <c r="G72" s="146" t="s">
        <v>690</v>
      </c>
      <c r="H72" s="43">
        <v>175999999.5</v>
      </c>
      <c r="I72" s="41">
        <v>35113154.899999999</v>
      </c>
      <c r="J72" s="279">
        <v>140886844.59999999</v>
      </c>
      <c r="K72" s="219"/>
      <c r="L72" s="166"/>
    </row>
    <row r="73" spans="1:12" ht="22.5" x14ac:dyDescent="0.25">
      <c r="A73" s="243" t="s">
        <v>34</v>
      </c>
      <c r="B73" s="191" t="s">
        <v>42</v>
      </c>
      <c r="C73" s="191" t="s">
        <v>43</v>
      </c>
      <c r="D73" s="191" t="s">
        <v>131</v>
      </c>
      <c r="E73" s="191" t="s">
        <v>133</v>
      </c>
      <c r="F73" s="259" t="s">
        <v>1161</v>
      </c>
      <c r="G73" s="146" t="s">
        <v>691</v>
      </c>
      <c r="H73" s="43">
        <v>51811441.420000002</v>
      </c>
      <c r="I73" s="41">
        <v>50000000</v>
      </c>
      <c r="J73" s="279">
        <v>1811441.42</v>
      </c>
      <c r="K73" s="219"/>
      <c r="L73" s="166"/>
    </row>
    <row r="74" spans="1:12" ht="22.5" x14ac:dyDescent="0.25">
      <c r="A74" s="243" t="s">
        <v>34</v>
      </c>
      <c r="B74" s="191" t="s">
        <v>42</v>
      </c>
      <c r="C74" s="191" t="s">
        <v>43</v>
      </c>
      <c r="D74" s="191" t="s">
        <v>131</v>
      </c>
      <c r="E74" s="191" t="s">
        <v>133</v>
      </c>
      <c r="F74" s="259" t="s">
        <v>1162</v>
      </c>
      <c r="G74" s="146" t="s">
        <v>692</v>
      </c>
      <c r="H74" s="43">
        <v>50000000</v>
      </c>
      <c r="I74" s="41">
        <v>50000000</v>
      </c>
      <c r="J74" s="279"/>
      <c r="K74" s="219"/>
      <c r="L74" s="166"/>
    </row>
    <row r="75" spans="1:12" ht="22.5" x14ac:dyDescent="0.25">
      <c r="A75" s="243" t="s">
        <v>34</v>
      </c>
      <c r="B75" s="191" t="s">
        <v>42</v>
      </c>
      <c r="C75" s="191" t="s">
        <v>43</v>
      </c>
      <c r="D75" s="191" t="s">
        <v>131</v>
      </c>
      <c r="E75" s="191" t="s">
        <v>133</v>
      </c>
      <c r="F75" s="259" t="s">
        <v>1163</v>
      </c>
      <c r="G75" s="146" t="s">
        <v>693</v>
      </c>
      <c r="H75" s="43">
        <v>50000000</v>
      </c>
      <c r="I75" s="41">
        <v>50000000</v>
      </c>
      <c r="J75" s="279"/>
      <c r="K75" s="219"/>
      <c r="L75" s="166"/>
    </row>
    <row r="76" spans="1:12" x14ac:dyDescent="0.25">
      <c r="A76" s="241" t="s">
        <v>40</v>
      </c>
      <c r="B76" s="245"/>
      <c r="C76" s="245"/>
      <c r="D76" s="245"/>
      <c r="E76" s="245"/>
      <c r="F76" s="266"/>
      <c r="G76" s="49" t="s">
        <v>147</v>
      </c>
      <c r="H76" s="122">
        <v>1885139101.3425002</v>
      </c>
      <c r="I76" s="41"/>
      <c r="J76" s="279"/>
      <c r="K76" s="219"/>
      <c r="L76" s="166"/>
    </row>
    <row r="77" spans="1:12" x14ac:dyDescent="0.25">
      <c r="A77" s="243" t="s">
        <v>40</v>
      </c>
      <c r="B77" s="191" t="s">
        <v>41</v>
      </c>
      <c r="C77" s="191"/>
      <c r="D77" s="191"/>
      <c r="E77" s="191"/>
      <c r="F77" s="259"/>
      <c r="G77" s="18" t="s">
        <v>107</v>
      </c>
      <c r="H77" s="43">
        <v>1885139101.3425002</v>
      </c>
      <c r="I77" s="41"/>
      <c r="J77" s="279"/>
      <c r="K77" s="219"/>
      <c r="L77" s="166"/>
    </row>
    <row r="78" spans="1:12" ht="22.5" x14ac:dyDescent="0.25">
      <c r="A78" s="243" t="s">
        <v>40</v>
      </c>
      <c r="B78" s="191" t="s">
        <v>41</v>
      </c>
      <c r="C78" s="191" t="s">
        <v>41</v>
      </c>
      <c r="D78" s="191"/>
      <c r="E78" s="191"/>
      <c r="F78" s="259"/>
      <c r="G78" s="18" t="s">
        <v>1119</v>
      </c>
      <c r="H78" s="43">
        <v>1885139101.3425002</v>
      </c>
      <c r="I78" s="41"/>
      <c r="J78" s="279"/>
      <c r="K78" s="219"/>
      <c r="L78" s="166"/>
    </row>
    <row r="79" spans="1:12" ht="22.5" x14ac:dyDescent="0.25">
      <c r="A79" s="243" t="s">
        <v>40</v>
      </c>
      <c r="B79" s="191" t="s">
        <v>41</v>
      </c>
      <c r="C79" s="191" t="s">
        <v>41</v>
      </c>
      <c r="D79" s="191" t="s">
        <v>108</v>
      </c>
      <c r="E79" s="191"/>
      <c r="F79" s="259"/>
      <c r="G79" s="18" t="s">
        <v>109</v>
      </c>
      <c r="H79" s="43">
        <v>1885139101.3425002</v>
      </c>
      <c r="I79" s="41"/>
      <c r="J79" s="279"/>
      <c r="K79" s="219"/>
      <c r="L79" s="166"/>
    </row>
    <row r="80" spans="1:12" x14ac:dyDescent="0.25">
      <c r="A80" s="243" t="s">
        <v>40</v>
      </c>
      <c r="B80" s="191" t="s">
        <v>41</v>
      </c>
      <c r="C80" s="191" t="s">
        <v>41</v>
      </c>
      <c r="D80" s="191" t="s">
        <v>108</v>
      </c>
      <c r="E80" s="191" t="s">
        <v>148</v>
      </c>
      <c r="F80" s="259"/>
      <c r="G80" s="18" t="s">
        <v>149</v>
      </c>
      <c r="H80" s="43">
        <v>1885139101.3425002</v>
      </c>
      <c r="I80" s="41"/>
      <c r="J80" s="279"/>
      <c r="K80" s="219"/>
      <c r="L80" s="166"/>
    </row>
    <row r="81" spans="1:14" ht="33.75" x14ac:dyDescent="0.25">
      <c r="A81" s="243" t="s">
        <v>40</v>
      </c>
      <c r="B81" s="191" t="s">
        <v>41</v>
      </c>
      <c r="C81" s="191" t="s">
        <v>41</v>
      </c>
      <c r="D81" s="191" t="s">
        <v>108</v>
      </c>
      <c r="E81" s="191" t="s">
        <v>148</v>
      </c>
      <c r="F81" s="259" t="s">
        <v>1164</v>
      </c>
      <c r="G81" s="146" t="s">
        <v>745</v>
      </c>
      <c r="H81" s="43">
        <v>615686315</v>
      </c>
      <c r="I81" s="41">
        <v>275000000</v>
      </c>
      <c r="J81" s="279">
        <v>340686315</v>
      </c>
      <c r="K81" s="219"/>
      <c r="L81" s="166"/>
    </row>
    <row r="82" spans="1:14" ht="22.5" x14ac:dyDescent="0.25">
      <c r="A82" s="243" t="s">
        <v>40</v>
      </c>
      <c r="B82" s="191" t="s">
        <v>41</v>
      </c>
      <c r="C82" s="191" t="s">
        <v>41</v>
      </c>
      <c r="D82" s="191" t="s">
        <v>108</v>
      </c>
      <c r="E82" s="191" t="s">
        <v>148</v>
      </c>
      <c r="F82" s="259" t="s">
        <v>1165</v>
      </c>
      <c r="G82" s="146" t="s">
        <v>1090</v>
      </c>
      <c r="H82" s="43">
        <v>100000000</v>
      </c>
      <c r="I82" s="41">
        <v>100000000</v>
      </c>
      <c r="J82" s="279"/>
      <c r="K82" s="219"/>
      <c r="L82" s="166"/>
    </row>
    <row r="83" spans="1:14" ht="33.75" x14ac:dyDescent="0.25">
      <c r="A83" s="243" t="s">
        <v>40</v>
      </c>
      <c r="B83" s="191" t="s">
        <v>41</v>
      </c>
      <c r="C83" s="191" t="s">
        <v>41</v>
      </c>
      <c r="D83" s="191" t="s">
        <v>108</v>
      </c>
      <c r="E83" s="191" t="s">
        <v>148</v>
      </c>
      <c r="F83" s="259" t="s">
        <v>1166</v>
      </c>
      <c r="G83" s="146" t="s">
        <v>849</v>
      </c>
      <c r="H83" s="43">
        <v>79935696.270000011</v>
      </c>
      <c r="I83" s="41">
        <v>36883200</v>
      </c>
      <c r="J83" s="279">
        <v>43052496.270000003</v>
      </c>
      <c r="K83" s="219"/>
      <c r="L83" s="166"/>
    </row>
    <row r="84" spans="1:14" ht="22.5" x14ac:dyDescent="0.25">
      <c r="A84" s="243" t="s">
        <v>40</v>
      </c>
      <c r="B84" s="191" t="s">
        <v>41</v>
      </c>
      <c r="C84" s="191" t="s">
        <v>41</v>
      </c>
      <c r="D84" s="191" t="s">
        <v>108</v>
      </c>
      <c r="E84" s="191" t="s">
        <v>148</v>
      </c>
      <c r="F84" s="259" t="s">
        <v>1167</v>
      </c>
      <c r="G84" s="146" t="s">
        <v>736</v>
      </c>
      <c r="H84" s="43">
        <v>311022729.80000001</v>
      </c>
      <c r="I84" s="41">
        <v>21022729.800000001</v>
      </c>
      <c r="J84" s="279">
        <v>290000000</v>
      </c>
      <c r="K84" s="219"/>
      <c r="L84" s="166"/>
    </row>
    <row r="85" spans="1:14" ht="22.5" x14ac:dyDescent="0.25">
      <c r="A85" s="243" t="s">
        <v>40</v>
      </c>
      <c r="B85" s="191" t="s">
        <v>41</v>
      </c>
      <c r="C85" s="191" t="s">
        <v>41</v>
      </c>
      <c r="D85" s="191" t="s">
        <v>108</v>
      </c>
      <c r="E85" s="191" t="s">
        <v>148</v>
      </c>
      <c r="F85" s="259" t="s">
        <v>1271</v>
      </c>
      <c r="G85" s="146" t="s">
        <v>737</v>
      </c>
      <c r="H85" s="43">
        <v>250000000</v>
      </c>
      <c r="I85" s="41"/>
      <c r="J85" s="279">
        <v>250000000</v>
      </c>
      <c r="K85" s="219"/>
      <c r="L85" s="166"/>
    </row>
    <row r="86" spans="1:14" ht="22.5" x14ac:dyDescent="0.25">
      <c r="A86" s="243" t="s">
        <v>40</v>
      </c>
      <c r="B86" s="191" t="s">
        <v>41</v>
      </c>
      <c r="C86" s="191" t="s">
        <v>41</v>
      </c>
      <c r="D86" s="191" t="s">
        <v>108</v>
      </c>
      <c r="E86" s="191" t="s">
        <v>148</v>
      </c>
      <c r="F86" s="259" t="s">
        <v>1272</v>
      </c>
      <c r="G86" s="146" t="s">
        <v>769</v>
      </c>
      <c r="H86" s="43">
        <v>80000000</v>
      </c>
      <c r="I86" s="41"/>
      <c r="J86" s="279">
        <v>80000000</v>
      </c>
      <c r="K86" s="219"/>
      <c r="L86" s="166"/>
      <c r="N86" s="274"/>
    </row>
    <row r="87" spans="1:14" ht="22.5" x14ac:dyDescent="0.25">
      <c r="A87" s="243" t="s">
        <v>40</v>
      </c>
      <c r="B87" s="191" t="s">
        <v>41</v>
      </c>
      <c r="C87" s="191" t="s">
        <v>41</v>
      </c>
      <c r="D87" s="191" t="s">
        <v>108</v>
      </c>
      <c r="E87" s="191" t="s">
        <v>148</v>
      </c>
      <c r="F87" s="259" t="s">
        <v>1168</v>
      </c>
      <c r="G87" s="146" t="s">
        <v>738</v>
      </c>
      <c r="H87" s="43">
        <v>448494360.27250028</v>
      </c>
      <c r="I87" s="41">
        <v>100000000</v>
      </c>
      <c r="J87" s="279">
        <v>348494360.26999998</v>
      </c>
      <c r="K87" s="219"/>
      <c r="L87" s="166"/>
    </row>
    <row r="88" spans="1:14" x14ac:dyDescent="0.25">
      <c r="A88" s="241" t="s">
        <v>41</v>
      </c>
      <c r="B88" s="245"/>
      <c r="C88" s="245"/>
      <c r="D88" s="245"/>
      <c r="E88" s="245"/>
      <c r="F88" s="266"/>
      <c r="G88" s="49" t="s">
        <v>162</v>
      </c>
      <c r="H88" s="122">
        <v>3916668476.23</v>
      </c>
      <c r="I88" s="41"/>
      <c r="J88" s="279"/>
      <c r="K88" s="219"/>
      <c r="L88" s="166"/>
    </row>
    <row r="89" spans="1:14" x14ac:dyDescent="0.25">
      <c r="A89" s="243" t="s">
        <v>41</v>
      </c>
      <c r="B89" s="191" t="s">
        <v>36</v>
      </c>
      <c r="C89" s="191"/>
      <c r="D89" s="191"/>
      <c r="E89" s="191"/>
      <c r="F89" s="259"/>
      <c r="G89" s="18" t="s">
        <v>1394</v>
      </c>
      <c r="H89" s="43">
        <v>50000000</v>
      </c>
      <c r="I89" s="41"/>
      <c r="J89" s="279"/>
      <c r="K89" s="219"/>
      <c r="L89" s="166"/>
    </row>
    <row r="90" spans="1:14" ht="33.75" x14ac:dyDescent="0.25">
      <c r="A90" s="243" t="s">
        <v>41</v>
      </c>
      <c r="B90" s="191" t="s">
        <v>36</v>
      </c>
      <c r="C90" s="191" t="s">
        <v>36</v>
      </c>
      <c r="D90" s="191"/>
      <c r="E90" s="191"/>
      <c r="F90" s="259"/>
      <c r="G90" s="18" t="s">
        <v>1141</v>
      </c>
      <c r="H90" s="43">
        <v>50000000</v>
      </c>
      <c r="I90" s="41"/>
      <c r="J90" s="279"/>
      <c r="K90" s="219"/>
      <c r="L90" s="166"/>
    </row>
    <row r="91" spans="1:14" x14ac:dyDescent="0.25">
      <c r="A91" s="243" t="s">
        <v>41</v>
      </c>
      <c r="B91" s="191" t="s">
        <v>36</v>
      </c>
      <c r="C91" s="191" t="s">
        <v>36</v>
      </c>
      <c r="D91" s="191" t="s">
        <v>36</v>
      </c>
      <c r="E91" s="191"/>
      <c r="F91" s="259"/>
      <c r="G91" s="18" t="s">
        <v>37</v>
      </c>
      <c r="H91" s="43">
        <v>50000000</v>
      </c>
      <c r="I91" s="41"/>
      <c r="J91" s="279"/>
      <c r="K91" s="219"/>
      <c r="L91" s="166"/>
    </row>
    <row r="92" spans="1:14" x14ac:dyDescent="0.25">
      <c r="A92" s="243" t="s">
        <v>41</v>
      </c>
      <c r="B92" s="191" t="s">
        <v>36</v>
      </c>
      <c r="C92" s="191" t="s">
        <v>36</v>
      </c>
      <c r="D92" s="191" t="s">
        <v>36</v>
      </c>
      <c r="E92" s="191" t="s">
        <v>36</v>
      </c>
      <c r="F92" s="259"/>
      <c r="G92" s="18" t="s">
        <v>38</v>
      </c>
      <c r="H92" s="43">
        <v>50000000</v>
      </c>
      <c r="I92" s="41"/>
      <c r="J92" s="279"/>
      <c r="K92" s="219"/>
      <c r="L92" s="166"/>
    </row>
    <row r="93" spans="1:14" s="239" customFormat="1" ht="22.5" x14ac:dyDescent="0.25">
      <c r="A93" s="243" t="s">
        <v>41</v>
      </c>
      <c r="B93" s="191" t="s">
        <v>36</v>
      </c>
      <c r="C93" s="191" t="s">
        <v>36</v>
      </c>
      <c r="D93" s="191" t="s">
        <v>36</v>
      </c>
      <c r="E93" s="191" t="s">
        <v>36</v>
      </c>
      <c r="F93" s="259" t="s">
        <v>1273</v>
      </c>
      <c r="G93" s="146" t="s">
        <v>514</v>
      </c>
      <c r="H93" s="188">
        <v>50000000</v>
      </c>
      <c r="I93" s="215"/>
      <c r="J93" s="280">
        <v>50000000</v>
      </c>
      <c r="K93" s="219"/>
      <c r="L93" s="166"/>
    </row>
    <row r="94" spans="1:14" x14ac:dyDescent="0.25">
      <c r="A94" s="243" t="s">
        <v>41</v>
      </c>
      <c r="B94" s="246" t="s">
        <v>34</v>
      </c>
      <c r="C94" s="194"/>
      <c r="D94" s="194"/>
      <c r="E94" s="194"/>
      <c r="F94" s="265"/>
      <c r="G94" s="18" t="s">
        <v>45</v>
      </c>
      <c r="H94" s="43">
        <v>2526103268.3400002</v>
      </c>
      <c r="I94" s="41"/>
      <c r="J94" s="279"/>
      <c r="K94" s="219"/>
      <c r="L94" s="166"/>
    </row>
    <row r="95" spans="1:14" ht="22.5" x14ac:dyDescent="0.25">
      <c r="A95" s="243" t="s">
        <v>41</v>
      </c>
      <c r="B95" s="246" t="s">
        <v>34</v>
      </c>
      <c r="C95" s="191" t="s">
        <v>34</v>
      </c>
      <c r="D95" s="191"/>
      <c r="E95" s="191"/>
      <c r="F95" s="259"/>
      <c r="G95" s="18" t="s">
        <v>1142</v>
      </c>
      <c r="H95" s="43">
        <v>2526103268.3400002</v>
      </c>
      <c r="I95" s="41"/>
      <c r="J95" s="279"/>
      <c r="K95" s="219"/>
      <c r="L95" s="166"/>
    </row>
    <row r="96" spans="1:14" x14ac:dyDescent="0.25">
      <c r="A96" s="243" t="s">
        <v>41</v>
      </c>
      <c r="B96" s="246" t="s">
        <v>34</v>
      </c>
      <c r="C96" s="191" t="s">
        <v>34</v>
      </c>
      <c r="D96" s="191" t="s">
        <v>43</v>
      </c>
      <c r="E96" s="191"/>
      <c r="F96" s="259"/>
      <c r="G96" s="18" t="s">
        <v>165</v>
      </c>
      <c r="H96" s="43">
        <v>2476103268.3400002</v>
      </c>
      <c r="I96" s="41"/>
      <c r="J96" s="279"/>
      <c r="K96" s="219"/>
      <c r="L96" s="166"/>
    </row>
    <row r="97" spans="1:12" x14ac:dyDescent="0.25">
      <c r="A97" s="243" t="s">
        <v>41</v>
      </c>
      <c r="B97" s="246" t="s">
        <v>34</v>
      </c>
      <c r="C97" s="191" t="s">
        <v>34</v>
      </c>
      <c r="D97" s="191" t="s">
        <v>43</v>
      </c>
      <c r="E97" s="191" t="s">
        <v>166</v>
      </c>
      <c r="F97" s="259"/>
      <c r="G97" s="18" t="s">
        <v>167</v>
      </c>
      <c r="H97" s="43">
        <v>342980362</v>
      </c>
      <c r="I97" s="41"/>
      <c r="J97" s="279"/>
      <c r="K97" s="219"/>
      <c r="L97" s="166"/>
    </row>
    <row r="98" spans="1:12" ht="33.75" x14ac:dyDescent="0.25">
      <c r="A98" s="243" t="s">
        <v>41</v>
      </c>
      <c r="B98" s="246" t="s">
        <v>34</v>
      </c>
      <c r="C98" s="191" t="s">
        <v>34</v>
      </c>
      <c r="D98" s="191" t="s">
        <v>43</v>
      </c>
      <c r="E98" s="191" t="s">
        <v>166</v>
      </c>
      <c r="F98" s="259" t="s">
        <v>1169</v>
      </c>
      <c r="G98" s="146" t="s">
        <v>731</v>
      </c>
      <c r="H98" s="43">
        <v>151936181</v>
      </c>
      <c r="I98" s="41">
        <v>30400000</v>
      </c>
      <c r="J98" s="279">
        <v>121536181</v>
      </c>
      <c r="K98" s="219"/>
      <c r="L98" s="166"/>
    </row>
    <row r="99" spans="1:12" ht="33.75" x14ac:dyDescent="0.25">
      <c r="A99" s="243" t="s">
        <v>41</v>
      </c>
      <c r="B99" s="246" t="s">
        <v>34</v>
      </c>
      <c r="C99" s="191" t="s">
        <v>34</v>
      </c>
      <c r="D99" s="191" t="s">
        <v>43</v>
      </c>
      <c r="E99" s="191" t="s">
        <v>166</v>
      </c>
      <c r="F99" s="259" t="s">
        <v>1274</v>
      </c>
      <c r="G99" s="146" t="s">
        <v>732</v>
      </c>
      <c r="H99" s="43">
        <v>100000000</v>
      </c>
      <c r="I99" s="41"/>
      <c r="J99" s="279">
        <v>100000000</v>
      </c>
      <c r="K99" s="219"/>
      <c r="L99" s="166"/>
    </row>
    <row r="100" spans="1:12" ht="33.75" x14ac:dyDescent="0.25">
      <c r="A100" s="243" t="s">
        <v>41</v>
      </c>
      <c r="B100" s="246" t="s">
        <v>34</v>
      </c>
      <c r="C100" s="191" t="s">
        <v>34</v>
      </c>
      <c r="D100" s="191" t="s">
        <v>43</v>
      </c>
      <c r="E100" s="191" t="s">
        <v>166</v>
      </c>
      <c r="F100" s="259" t="s">
        <v>1275</v>
      </c>
      <c r="G100" s="146" t="s">
        <v>733</v>
      </c>
      <c r="H100" s="43">
        <v>91044181</v>
      </c>
      <c r="I100" s="41"/>
      <c r="J100" s="279">
        <v>91044181</v>
      </c>
      <c r="K100" s="219"/>
      <c r="L100" s="166"/>
    </row>
    <row r="101" spans="1:12" x14ac:dyDescent="0.25">
      <c r="A101" s="243" t="s">
        <v>41</v>
      </c>
      <c r="B101" s="246" t="s">
        <v>34</v>
      </c>
      <c r="C101" s="191" t="s">
        <v>34</v>
      </c>
      <c r="D101" s="191" t="s">
        <v>43</v>
      </c>
      <c r="E101" s="191" t="s">
        <v>174</v>
      </c>
      <c r="F101" s="259"/>
      <c r="G101" s="18" t="s">
        <v>1395</v>
      </c>
      <c r="H101" s="43">
        <v>427244563.75</v>
      </c>
      <c r="I101" s="41"/>
      <c r="J101" s="279"/>
      <c r="K101" s="219"/>
      <c r="L101" s="166"/>
    </row>
    <row r="102" spans="1:12" ht="45" x14ac:dyDescent="0.25">
      <c r="A102" s="243" t="s">
        <v>41</v>
      </c>
      <c r="B102" s="246" t="s">
        <v>34</v>
      </c>
      <c r="C102" s="191" t="s">
        <v>34</v>
      </c>
      <c r="D102" s="191" t="s">
        <v>43</v>
      </c>
      <c r="E102" s="191" t="s">
        <v>174</v>
      </c>
      <c r="F102" s="259" t="s">
        <v>1170</v>
      </c>
      <c r="G102" s="146" t="s">
        <v>734</v>
      </c>
      <c r="H102" s="43">
        <v>427244563.75</v>
      </c>
      <c r="I102" s="41">
        <v>142720000</v>
      </c>
      <c r="J102" s="279">
        <v>284524563.75</v>
      </c>
      <c r="K102" s="219"/>
      <c r="L102" s="166"/>
    </row>
    <row r="103" spans="1:12" x14ac:dyDescent="0.25">
      <c r="A103" s="243" t="s">
        <v>41</v>
      </c>
      <c r="B103" s="246" t="s">
        <v>34</v>
      </c>
      <c r="C103" s="191" t="s">
        <v>34</v>
      </c>
      <c r="D103" s="191" t="s">
        <v>43</v>
      </c>
      <c r="E103" s="191" t="s">
        <v>177</v>
      </c>
      <c r="F103" s="259"/>
      <c r="G103" s="18" t="s">
        <v>178</v>
      </c>
      <c r="H103" s="43">
        <v>250000000</v>
      </c>
      <c r="I103" s="41"/>
      <c r="J103" s="279"/>
      <c r="K103" s="219"/>
      <c r="L103" s="166"/>
    </row>
    <row r="104" spans="1:12" ht="45" x14ac:dyDescent="0.25">
      <c r="A104" s="243" t="s">
        <v>41</v>
      </c>
      <c r="B104" s="246" t="s">
        <v>34</v>
      </c>
      <c r="C104" s="191" t="s">
        <v>34</v>
      </c>
      <c r="D104" s="191" t="s">
        <v>43</v>
      </c>
      <c r="E104" s="191" t="s">
        <v>177</v>
      </c>
      <c r="F104" s="259" t="s">
        <v>1276</v>
      </c>
      <c r="G104" s="146" t="s">
        <v>735</v>
      </c>
      <c r="H104" s="43">
        <v>250000000</v>
      </c>
      <c r="I104" s="41"/>
      <c r="J104" s="279">
        <v>250000000</v>
      </c>
      <c r="K104" s="219"/>
      <c r="L104" s="166"/>
    </row>
    <row r="105" spans="1:12" x14ac:dyDescent="0.25">
      <c r="A105" s="243" t="s">
        <v>41</v>
      </c>
      <c r="B105" s="246" t="s">
        <v>34</v>
      </c>
      <c r="C105" s="191" t="s">
        <v>34</v>
      </c>
      <c r="D105" s="191" t="s">
        <v>43</v>
      </c>
      <c r="E105" s="247" t="s">
        <v>209</v>
      </c>
      <c r="F105" s="262"/>
      <c r="G105" s="152" t="s">
        <v>508</v>
      </c>
      <c r="H105" s="43">
        <v>1455878342.5900002</v>
      </c>
      <c r="I105" s="41"/>
      <c r="J105" s="279"/>
      <c r="K105" s="219"/>
      <c r="L105" s="166"/>
    </row>
    <row r="106" spans="1:12" ht="22.5" x14ac:dyDescent="0.25">
      <c r="A106" s="243" t="s">
        <v>41</v>
      </c>
      <c r="B106" s="246" t="s">
        <v>34</v>
      </c>
      <c r="C106" s="191" t="s">
        <v>34</v>
      </c>
      <c r="D106" s="191" t="s">
        <v>43</v>
      </c>
      <c r="E106" s="247" t="s">
        <v>209</v>
      </c>
      <c r="F106" s="262">
        <v>4433</v>
      </c>
      <c r="G106" s="146" t="s">
        <v>1277</v>
      </c>
      <c r="H106" s="43">
        <v>805878342.59000003</v>
      </c>
      <c r="I106" s="41"/>
      <c r="J106" s="279">
        <v>805878342.59000003</v>
      </c>
      <c r="K106" s="219"/>
      <c r="L106" s="166"/>
    </row>
    <row r="107" spans="1:12" ht="22.5" x14ac:dyDescent="0.25">
      <c r="A107" s="243" t="s">
        <v>41</v>
      </c>
      <c r="B107" s="246" t="s">
        <v>34</v>
      </c>
      <c r="C107" s="191" t="s">
        <v>34</v>
      </c>
      <c r="D107" s="191" t="s">
        <v>43</v>
      </c>
      <c r="E107" s="247" t="s">
        <v>209</v>
      </c>
      <c r="F107" s="262">
        <v>4431</v>
      </c>
      <c r="G107" s="146" t="s">
        <v>1111</v>
      </c>
      <c r="H107" s="43">
        <v>300000000</v>
      </c>
      <c r="I107" s="41"/>
      <c r="J107" s="279">
        <v>300000000</v>
      </c>
      <c r="K107" s="219"/>
      <c r="L107" s="166"/>
    </row>
    <row r="108" spans="1:12" ht="22.5" x14ac:dyDescent="0.25">
      <c r="A108" s="243" t="s">
        <v>41</v>
      </c>
      <c r="B108" s="246" t="s">
        <v>34</v>
      </c>
      <c r="C108" s="191" t="s">
        <v>34</v>
      </c>
      <c r="D108" s="191" t="s">
        <v>43</v>
      </c>
      <c r="E108" s="247" t="s">
        <v>209</v>
      </c>
      <c r="F108" s="262">
        <v>4432</v>
      </c>
      <c r="G108" s="146" t="s">
        <v>1109</v>
      </c>
      <c r="H108" s="43">
        <v>350000000</v>
      </c>
      <c r="I108" s="41"/>
      <c r="J108" s="279">
        <v>350000000</v>
      </c>
      <c r="K108" s="219"/>
      <c r="L108" s="166"/>
    </row>
    <row r="109" spans="1:12" x14ac:dyDescent="0.25">
      <c r="A109" s="243" t="s">
        <v>41</v>
      </c>
      <c r="B109" s="246" t="s">
        <v>34</v>
      </c>
      <c r="C109" s="191" t="s">
        <v>34</v>
      </c>
      <c r="D109" s="191" t="s">
        <v>54</v>
      </c>
      <c r="E109" s="194"/>
      <c r="F109" s="265"/>
      <c r="G109" s="18" t="s">
        <v>55</v>
      </c>
      <c r="H109" s="43">
        <v>50000000</v>
      </c>
      <c r="I109" s="41"/>
      <c r="J109" s="279"/>
      <c r="K109" s="219"/>
      <c r="L109" s="166"/>
    </row>
    <row r="110" spans="1:12" x14ac:dyDescent="0.25">
      <c r="A110" s="243" t="s">
        <v>41</v>
      </c>
      <c r="B110" s="246" t="s">
        <v>34</v>
      </c>
      <c r="C110" s="191" t="s">
        <v>34</v>
      </c>
      <c r="D110" s="191" t="s">
        <v>54</v>
      </c>
      <c r="E110" s="191" t="s">
        <v>94</v>
      </c>
      <c r="F110" s="259"/>
      <c r="G110" s="18" t="s">
        <v>95</v>
      </c>
      <c r="H110" s="43">
        <v>50000000</v>
      </c>
      <c r="I110" s="41"/>
      <c r="J110" s="279"/>
      <c r="K110" s="219"/>
      <c r="L110" s="166"/>
    </row>
    <row r="111" spans="1:12" ht="22.5" x14ac:dyDescent="0.25">
      <c r="A111" s="243" t="s">
        <v>41</v>
      </c>
      <c r="B111" s="246" t="s">
        <v>34</v>
      </c>
      <c r="C111" s="191" t="s">
        <v>34</v>
      </c>
      <c r="D111" s="191" t="s">
        <v>54</v>
      </c>
      <c r="E111" s="191" t="s">
        <v>94</v>
      </c>
      <c r="F111" s="259" t="s">
        <v>1278</v>
      </c>
      <c r="G111" s="146" t="s">
        <v>748</v>
      </c>
      <c r="H111" s="43">
        <v>50000000</v>
      </c>
      <c r="I111" s="41"/>
      <c r="J111" s="279">
        <v>50000000</v>
      </c>
      <c r="K111" s="219"/>
      <c r="L111" s="166"/>
    </row>
    <row r="112" spans="1:12" x14ac:dyDescent="0.25">
      <c r="A112" s="243" t="s">
        <v>41</v>
      </c>
      <c r="B112" s="191" t="s">
        <v>41</v>
      </c>
      <c r="C112" s="194"/>
      <c r="D112" s="194"/>
      <c r="E112" s="194"/>
      <c r="F112" s="265"/>
      <c r="G112" s="18" t="s">
        <v>107</v>
      </c>
      <c r="H112" s="43">
        <v>1340565207.8899999</v>
      </c>
      <c r="I112" s="41"/>
      <c r="J112" s="279"/>
      <c r="K112" s="219"/>
      <c r="L112" s="166"/>
    </row>
    <row r="113" spans="1:12" ht="22.5" x14ac:dyDescent="0.25">
      <c r="A113" s="243" t="s">
        <v>41</v>
      </c>
      <c r="B113" s="191" t="s">
        <v>41</v>
      </c>
      <c r="C113" s="191" t="s">
        <v>41</v>
      </c>
      <c r="D113" s="191"/>
      <c r="E113" s="191"/>
      <c r="F113" s="259"/>
      <c r="G113" s="18" t="s">
        <v>1119</v>
      </c>
      <c r="H113" s="43">
        <v>1340565207.8899999</v>
      </c>
      <c r="I113" s="41"/>
      <c r="J113" s="279"/>
      <c r="K113" s="219"/>
      <c r="L113" s="166"/>
    </row>
    <row r="114" spans="1:12" ht="22.5" x14ac:dyDescent="0.25">
      <c r="A114" s="243" t="s">
        <v>41</v>
      </c>
      <c r="B114" s="191" t="s">
        <v>41</v>
      </c>
      <c r="C114" s="191" t="s">
        <v>41</v>
      </c>
      <c r="D114" s="191" t="s">
        <v>108</v>
      </c>
      <c r="E114" s="191"/>
      <c r="F114" s="259"/>
      <c r="G114" s="18" t="s">
        <v>109</v>
      </c>
      <c r="H114" s="43">
        <v>1340565207.8899999</v>
      </c>
      <c r="I114" s="41"/>
      <c r="J114" s="279"/>
      <c r="K114" s="219"/>
      <c r="L114" s="166"/>
    </row>
    <row r="115" spans="1:12" x14ac:dyDescent="0.25">
      <c r="A115" s="243" t="s">
        <v>41</v>
      </c>
      <c r="B115" s="191" t="s">
        <v>41</v>
      </c>
      <c r="C115" s="191" t="s">
        <v>41</v>
      </c>
      <c r="D115" s="191" t="s">
        <v>108</v>
      </c>
      <c r="E115" s="191" t="s">
        <v>183</v>
      </c>
      <c r="F115" s="259"/>
      <c r="G115" s="18" t="s">
        <v>184</v>
      </c>
      <c r="H115" s="43">
        <v>1340565207.8899999</v>
      </c>
      <c r="I115" s="41"/>
      <c r="J115" s="279"/>
      <c r="K115" s="219"/>
      <c r="L115" s="166"/>
    </row>
    <row r="116" spans="1:12" ht="33.75" x14ac:dyDescent="0.25">
      <c r="A116" s="243" t="s">
        <v>41</v>
      </c>
      <c r="B116" s="191" t="s">
        <v>41</v>
      </c>
      <c r="C116" s="191" t="s">
        <v>41</v>
      </c>
      <c r="D116" s="191" t="s">
        <v>108</v>
      </c>
      <c r="E116" s="191" t="s">
        <v>183</v>
      </c>
      <c r="F116" s="259" t="s">
        <v>1171</v>
      </c>
      <c r="G116" s="146" t="s">
        <v>564</v>
      </c>
      <c r="H116" s="43">
        <v>492187937.69</v>
      </c>
      <c r="I116" s="41">
        <v>112187938.29000001</v>
      </c>
      <c r="J116" s="279">
        <v>379999999.39999998</v>
      </c>
      <c r="K116" s="219"/>
      <c r="L116" s="166"/>
    </row>
    <row r="117" spans="1:12" ht="33.75" x14ac:dyDescent="0.25">
      <c r="A117" s="243" t="s">
        <v>41</v>
      </c>
      <c r="B117" s="191" t="s">
        <v>41</v>
      </c>
      <c r="C117" s="191" t="s">
        <v>41</v>
      </c>
      <c r="D117" s="191" t="s">
        <v>108</v>
      </c>
      <c r="E117" s="191" t="s">
        <v>183</v>
      </c>
      <c r="F117" s="259" t="s">
        <v>1172</v>
      </c>
      <c r="G117" s="146" t="s">
        <v>749</v>
      </c>
      <c r="H117" s="43">
        <v>168377270.19999999</v>
      </c>
      <c r="I117" s="41">
        <v>109377270.2</v>
      </c>
      <c r="J117" s="279">
        <v>59000000</v>
      </c>
      <c r="K117" s="219"/>
      <c r="L117" s="166"/>
    </row>
    <row r="118" spans="1:12" ht="33.75" x14ac:dyDescent="0.25">
      <c r="A118" s="243" t="s">
        <v>41</v>
      </c>
      <c r="B118" s="191" t="s">
        <v>41</v>
      </c>
      <c r="C118" s="191" t="s">
        <v>41</v>
      </c>
      <c r="D118" s="191" t="s">
        <v>108</v>
      </c>
      <c r="E118" s="191" t="s">
        <v>183</v>
      </c>
      <c r="F118" s="259" t="s">
        <v>1279</v>
      </c>
      <c r="G118" s="146" t="s">
        <v>858</v>
      </c>
      <c r="H118" s="43">
        <v>580000000</v>
      </c>
      <c r="I118" s="41"/>
      <c r="J118" s="279">
        <v>580000000</v>
      </c>
      <c r="K118" s="219"/>
      <c r="L118" s="166"/>
    </row>
    <row r="119" spans="1:12" ht="22.5" x14ac:dyDescent="0.25">
      <c r="A119" s="243" t="s">
        <v>41</v>
      </c>
      <c r="B119" s="191" t="s">
        <v>41</v>
      </c>
      <c r="C119" s="191" t="s">
        <v>41</v>
      </c>
      <c r="D119" s="191" t="s">
        <v>108</v>
      </c>
      <c r="E119" s="191" t="s">
        <v>183</v>
      </c>
      <c r="F119" s="259" t="s">
        <v>1173</v>
      </c>
      <c r="G119" s="147" t="s">
        <v>514</v>
      </c>
      <c r="H119" s="43">
        <v>100000000</v>
      </c>
      <c r="I119" s="41">
        <v>100000000</v>
      </c>
      <c r="J119" s="279"/>
      <c r="K119" s="219"/>
      <c r="L119" s="166"/>
    </row>
    <row r="120" spans="1:12" x14ac:dyDescent="0.25">
      <c r="A120" s="241" t="s">
        <v>42</v>
      </c>
      <c r="B120" s="245"/>
      <c r="C120" s="245"/>
      <c r="D120" s="245"/>
      <c r="E120" s="245"/>
      <c r="F120" s="266"/>
      <c r="G120" s="49" t="s">
        <v>516</v>
      </c>
      <c r="H120" s="122">
        <v>15799670583.9</v>
      </c>
      <c r="I120" s="41"/>
      <c r="J120" s="279"/>
      <c r="K120" s="219"/>
      <c r="L120" s="166"/>
    </row>
    <row r="121" spans="1:12" x14ac:dyDescent="0.25">
      <c r="A121" s="243" t="s">
        <v>42</v>
      </c>
      <c r="B121" s="191" t="s">
        <v>36</v>
      </c>
      <c r="C121" s="194"/>
      <c r="D121" s="194"/>
      <c r="E121" s="194"/>
      <c r="F121" s="265"/>
      <c r="G121" s="18" t="s">
        <v>1394</v>
      </c>
      <c r="H121" s="43">
        <v>5701517479.289999</v>
      </c>
      <c r="I121" s="41"/>
      <c r="J121" s="279"/>
      <c r="K121" s="219"/>
      <c r="L121" s="166"/>
    </row>
    <row r="122" spans="1:12" ht="33.75" x14ac:dyDescent="0.25">
      <c r="A122" s="243" t="s">
        <v>42</v>
      </c>
      <c r="B122" s="246" t="s">
        <v>36</v>
      </c>
      <c r="C122" s="191" t="s">
        <v>36</v>
      </c>
      <c r="D122" s="194"/>
      <c r="E122" s="194"/>
      <c r="F122" s="265"/>
      <c r="G122" s="18" t="s">
        <v>1141</v>
      </c>
      <c r="H122" s="43">
        <v>5701517479.289999</v>
      </c>
      <c r="I122" s="41"/>
      <c r="J122" s="279"/>
      <c r="K122" s="219"/>
      <c r="L122" s="166"/>
    </row>
    <row r="123" spans="1:12" x14ac:dyDescent="0.25">
      <c r="A123" s="243" t="s">
        <v>42</v>
      </c>
      <c r="B123" s="246" t="s">
        <v>36</v>
      </c>
      <c r="C123" s="191" t="s">
        <v>36</v>
      </c>
      <c r="D123" s="191" t="s">
        <v>36</v>
      </c>
      <c r="E123" s="194"/>
      <c r="F123" s="265"/>
      <c r="G123" s="18" t="s">
        <v>37</v>
      </c>
      <c r="H123" s="43">
        <v>670000000</v>
      </c>
      <c r="I123" s="41"/>
      <c r="J123" s="279"/>
      <c r="K123" s="219"/>
      <c r="L123" s="166"/>
    </row>
    <row r="124" spans="1:12" x14ac:dyDescent="0.25">
      <c r="A124" s="243" t="s">
        <v>42</v>
      </c>
      <c r="B124" s="246" t="s">
        <v>36</v>
      </c>
      <c r="C124" s="191" t="s">
        <v>36</v>
      </c>
      <c r="D124" s="191" t="s">
        <v>36</v>
      </c>
      <c r="E124" s="191" t="s">
        <v>34</v>
      </c>
      <c r="F124" s="259"/>
      <c r="G124" s="18" t="s">
        <v>194</v>
      </c>
      <c r="H124" s="43">
        <v>670000000</v>
      </c>
      <c r="I124" s="41"/>
      <c r="J124" s="279"/>
      <c r="K124" s="219"/>
      <c r="L124" s="166"/>
    </row>
    <row r="125" spans="1:12" ht="33.75" x14ac:dyDescent="0.25">
      <c r="A125" s="243" t="s">
        <v>42</v>
      </c>
      <c r="B125" s="246" t="s">
        <v>36</v>
      </c>
      <c r="C125" s="191" t="s">
        <v>36</v>
      </c>
      <c r="D125" s="191" t="s">
        <v>36</v>
      </c>
      <c r="E125" s="191" t="s">
        <v>34</v>
      </c>
      <c r="F125" s="259" t="s">
        <v>1280</v>
      </c>
      <c r="G125" s="146" t="s">
        <v>751</v>
      </c>
      <c r="H125" s="43">
        <v>50000000</v>
      </c>
      <c r="I125" s="41"/>
      <c r="J125" s="279">
        <v>50000000</v>
      </c>
      <c r="K125" s="219"/>
      <c r="L125" s="166"/>
    </row>
    <row r="126" spans="1:12" ht="22.5" x14ac:dyDescent="0.25">
      <c r="A126" s="243" t="s">
        <v>42</v>
      </c>
      <c r="B126" s="246" t="s">
        <v>36</v>
      </c>
      <c r="C126" s="191" t="s">
        <v>36</v>
      </c>
      <c r="D126" s="191" t="s">
        <v>36</v>
      </c>
      <c r="E126" s="191" t="s">
        <v>34</v>
      </c>
      <c r="F126" s="259" t="s">
        <v>1281</v>
      </c>
      <c r="G126" s="146" t="s">
        <v>760</v>
      </c>
      <c r="H126" s="43">
        <v>200000000</v>
      </c>
      <c r="I126" s="41"/>
      <c r="J126" s="279">
        <v>200000000</v>
      </c>
      <c r="K126" s="219"/>
      <c r="L126" s="166"/>
    </row>
    <row r="127" spans="1:12" ht="33.75" x14ac:dyDescent="0.25">
      <c r="A127" s="243" t="s">
        <v>42</v>
      </c>
      <c r="B127" s="246" t="s">
        <v>36</v>
      </c>
      <c r="C127" s="191" t="s">
        <v>36</v>
      </c>
      <c r="D127" s="191" t="s">
        <v>36</v>
      </c>
      <c r="E127" s="191" t="s">
        <v>34</v>
      </c>
      <c r="F127" s="259" t="s">
        <v>1282</v>
      </c>
      <c r="G127" s="146" t="s">
        <v>750</v>
      </c>
      <c r="H127" s="43">
        <v>420000000</v>
      </c>
      <c r="I127" s="41"/>
      <c r="J127" s="279">
        <v>420000000</v>
      </c>
      <c r="K127" s="219"/>
      <c r="L127" s="166"/>
    </row>
    <row r="128" spans="1:12" x14ac:dyDescent="0.25">
      <c r="A128" s="243" t="s">
        <v>42</v>
      </c>
      <c r="B128" s="248" t="s">
        <v>36</v>
      </c>
      <c r="C128" s="248" t="s">
        <v>36</v>
      </c>
      <c r="D128" s="191" t="s">
        <v>34</v>
      </c>
      <c r="E128" s="194"/>
      <c r="F128" s="265"/>
      <c r="G128" s="18" t="s">
        <v>200</v>
      </c>
      <c r="H128" s="43">
        <v>5031517479.289999</v>
      </c>
      <c r="I128" s="41"/>
      <c r="J128" s="279"/>
      <c r="K128" s="219"/>
      <c r="L128" s="166"/>
    </row>
    <row r="129" spans="1:12" x14ac:dyDescent="0.25">
      <c r="A129" s="243" t="s">
        <v>42</v>
      </c>
      <c r="B129" s="248" t="s">
        <v>36</v>
      </c>
      <c r="C129" s="248" t="s">
        <v>36</v>
      </c>
      <c r="D129" s="191" t="s">
        <v>34</v>
      </c>
      <c r="E129" s="191" t="s">
        <v>40</v>
      </c>
      <c r="F129" s="259"/>
      <c r="G129" s="18" t="s">
        <v>201</v>
      </c>
      <c r="H129" s="43">
        <v>950000000</v>
      </c>
      <c r="I129" s="41"/>
      <c r="J129" s="279"/>
      <c r="K129" s="219"/>
      <c r="L129" s="166"/>
    </row>
    <row r="130" spans="1:12" ht="33.75" x14ac:dyDescent="0.25">
      <c r="A130" s="243" t="s">
        <v>42</v>
      </c>
      <c r="B130" s="248" t="s">
        <v>36</v>
      </c>
      <c r="C130" s="248" t="s">
        <v>36</v>
      </c>
      <c r="D130" s="191" t="s">
        <v>34</v>
      </c>
      <c r="E130" s="191" t="s">
        <v>40</v>
      </c>
      <c r="F130" s="259" t="s">
        <v>1175</v>
      </c>
      <c r="G130" s="146" t="s">
        <v>778</v>
      </c>
      <c r="H130" s="43">
        <v>950000000</v>
      </c>
      <c r="I130" s="41">
        <v>450000000</v>
      </c>
      <c r="J130" s="279">
        <v>500000000</v>
      </c>
      <c r="K130" s="219"/>
      <c r="L130" s="166"/>
    </row>
    <row r="131" spans="1:12" ht="22.5" x14ac:dyDescent="0.25">
      <c r="A131" s="243" t="s">
        <v>42</v>
      </c>
      <c r="B131" s="248" t="s">
        <v>36</v>
      </c>
      <c r="C131" s="248" t="s">
        <v>36</v>
      </c>
      <c r="D131" s="191" t="s">
        <v>34</v>
      </c>
      <c r="E131" s="191" t="s">
        <v>41</v>
      </c>
      <c r="F131" s="259"/>
      <c r="G131" s="18" t="s">
        <v>207</v>
      </c>
      <c r="H131" s="43">
        <v>4081517479.29</v>
      </c>
      <c r="I131" s="41"/>
      <c r="J131" s="279"/>
      <c r="K131" s="219"/>
      <c r="L131" s="166"/>
    </row>
    <row r="132" spans="1:12" ht="45" x14ac:dyDescent="0.25">
      <c r="A132" s="243" t="s">
        <v>42</v>
      </c>
      <c r="B132" s="248" t="s">
        <v>36</v>
      </c>
      <c r="C132" s="248" t="s">
        <v>36</v>
      </c>
      <c r="D132" s="191" t="s">
        <v>34</v>
      </c>
      <c r="E132" s="191" t="s">
        <v>41</v>
      </c>
      <c r="F132" s="259" t="s">
        <v>1176</v>
      </c>
      <c r="G132" s="146" t="s">
        <v>753</v>
      </c>
      <c r="H132" s="43">
        <v>915297747</v>
      </c>
      <c r="I132" s="41">
        <v>915297747</v>
      </c>
      <c r="J132" s="279"/>
      <c r="K132" s="219"/>
      <c r="L132" s="166"/>
    </row>
    <row r="133" spans="1:12" ht="22.5" x14ac:dyDescent="0.25">
      <c r="A133" s="243" t="s">
        <v>42</v>
      </c>
      <c r="B133" s="248" t="s">
        <v>36</v>
      </c>
      <c r="C133" s="248" t="s">
        <v>36</v>
      </c>
      <c r="D133" s="191" t="s">
        <v>34</v>
      </c>
      <c r="E133" s="191" t="s">
        <v>41</v>
      </c>
      <c r="F133" s="259" t="s">
        <v>1283</v>
      </c>
      <c r="G133" s="146" t="s">
        <v>779</v>
      </c>
      <c r="H133" s="43">
        <v>2000000000</v>
      </c>
      <c r="I133" s="41"/>
      <c r="J133" s="279">
        <v>2000000000</v>
      </c>
      <c r="K133" s="219"/>
      <c r="L133" s="166"/>
    </row>
    <row r="134" spans="1:12" ht="45" x14ac:dyDescent="0.25">
      <c r="A134" s="243" t="s">
        <v>42</v>
      </c>
      <c r="B134" s="248" t="s">
        <v>36</v>
      </c>
      <c r="C134" s="248" t="s">
        <v>36</v>
      </c>
      <c r="D134" s="191" t="s">
        <v>34</v>
      </c>
      <c r="E134" s="191" t="s">
        <v>41</v>
      </c>
      <c r="F134" s="259" t="s">
        <v>1177</v>
      </c>
      <c r="G134" s="146" t="s">
        <v>752</v>
      </c>
      <c r="H134" s="43">
        <v>1166219732.29</v>
      </c>
      <c r="I134" s="41">
        <v>1055352388.0700001</v>
      </c>
      <c r="J134" s="279">
        <v>110867344.22</v>
      </c>
      <c r="K134" s="219"/>
      <c r="L134" s="166"/>
    </row>
    <row r="135" spans="1:12" x14ac:dyDescent="0.25">
      <c r="A135" s="243" t="s">
        <v>42</v>
      </c>
      <c r="B135" s="191" t="s">
        <v>34</v>
      </c>
      <c r="C135" s="244"/>
      <c r="D135" s="244"/>
      <c r="E135" s="244"/>
      <c r="F135" s="260"/>
      <c r="G135" s="18" t="s">
        <v>45</v>
      </c>
      <c r="H135" s="43">
        <v>8302523592.6099997</v>
      </c>
      <c r="I135" s="41"/>
      <c r="J135" s="279"/>
      <c r="K135" s="219"/>
      <c r="L135" s="166"/>
    </row>
    <row r="136" spans="1:12" ht="22.5" x14ac:dyDescent="0.25">
      <c r="A136" s="243" t="s">
        <v>42</v>
      </c>
      <c r="B136" s="191" t="s">
        <v>34</v>
      </c>
      <c r="C136" s="191" t="s">
        <v>34</v>
      </c>
      <c r="D136" s="191"/>
      <c r="E136" s="191"/>
      <c r="F136" s="259"/>
      <c r="G136" s="18" t="s">
        <v>1142</v>
      </c>
      <c r="H136" s="43">
        <v>8302523592.6099997</v>
      </c>
      <c r="I136" s="41"/>
      <c r="J136" s="279"/>
      <c r="K136" s="219"/>
      <c r="L136" s="166"/>
    </row>
    <row r="137" spans="1:12" x14ac:dyDescent="0.25">
      <c r="A137" s="243" t="s">
        <v>42</v>
      </c>
      <c r="B137" s="191" t="s">
        <v>34</v>
      </c>
      <c r="C137" s="191" t="s">
        <v>34</v>
      </c>
      <c r="D137" s="191" t="s">
        <v>163</v>
      </c>
      <c r="E137" s="191"/>
      <c r="F137" s="259"/>
      <c r="G137" s="18" t="s">
        <v>221</v>
      </c>
      <c r="H137" s="43">
        <v>7300000000</v>
      </c>
      <c r="I137" s="41"/>
      <c r="J137" s="279"/>
      <c r="K137" s="219"/>
      <c r="L137" s="166"/>
    </row>
    <row r="138" spans="1:12" x14ac:dyDescent="0.25">
      <c r="A138" s="243" t="s">
        <v>42</v>
      </c>
      <c r="B138" s="191" t="s">
        <v>34</v>
      </c>
      <c r="C138" s="191" t="s">
        <v>34</v>
      </c>
      <c r="D138" s="191" t="s">
        <v>163</v>
      </c>
      <c r="E138" s="191" t="s">
        <v>219</v>
      </c>
      <c r="F138" s="259"/>
      <c r="G138" s="18" t="s">
        <v>222</v>
      </c>
      <c r="H138" s="43">
        <v>7300000000</v>
      </c>
      <c r="I138" s="41"/>
      <c r="J138" s="279"/>
      <c r="K138" s="219"/>
      <c r="L138" s="166"/>
    </row>
    <row r="139" spans="1:12" ht="22.5" x14ac:dyDescent="0.25">
      <c r="A139" s="243" t="s">
        <v>42</v>
      </c>
      <c r="B139" s="191" t="s">
        <v>34</v>
      </c>
      <c r="C139" s="191" t="s">
        <v>34</v>
      </c>
      <c r="D139" s="191" t="s">
        <v>163</v>
      </c>
      <c r="E139" s="191" t="s">
        <v>219</v>
      </c>
      <c r="F139" s="259" t="s">
        <v>1284</v>
      </c>
      <c r="G139" s="146" t="s">
        <v>762</v>
      </c>
      <c r="H139" s="43">
        <v>400000000</v>
      </c>
      <c r="I139" s="41"/>
      <c r="J139" s="279">
        <v>400000000</v>
      </c>
      <c r="K139" s="219"/>
      <c r="L139" s="166"/>
    </row>
    <row r="140" spans="1:12" ht="22.5" x14ac:dyDescent="0.25">
      <c r="A140" s="243" t="s">
        <v>42</v>
      </c>
      <c r="B140" s="191" t="s">
        <v>34</v>
      </c>
      <c r="C140" s="191" t="s">
        <v>34</v>
      </c>
      <c r="D140" s="191" t="s">
        <v>163</v>
      </c>
      <c r="E140" s="191" t="s">
        <v>219</v>
      </c>
      <c r="F140" s="259" t="s">
        <v>1285</v>
      </c>
      <c r="G140" s="146" t="s">
        <v>764</v>
      </c>
      <c r="H140" s="43">
        <v>200000000</v>
      </c>
      <c r="I140" s="41"/>
      <c r="J140" s="279">
        <v>200000000</v>
      </c>
      <c r="K140" s="219"/>
      <c r="L140" s="166"/>
    </row>
    <row r="141" spans="1:12" ht="45" x14ac:dyDescent="0.25">
      <c r="A141" s="243" t="s">
        <v>42</v>
      </c>
      <c r="B141" s="191" t="s">
        <v>34</v>
      </c>
      <c r="C141" s="191" t="s">
        <v>34</v>
      </c>
      <c r="D141" s="191" t="s">
        <v>163</v>
      </c>
      <c r="E141" s="191" t="s">
        <v>219</v>
      </c>
      <c r="F141" s="259" t="s">
        <v>1286</v>
      </c>
      <c r="G141" s="148" t="s">
        <v>763</v>
      </c>
      <c r="H141" s="43">
        <v>4700000000</v>
      </c>
      <c r="I141" s="41"/>
      <c r="J141" s="279">
        <v>4700000000</v>
      </c>
      <c r="K141" s="219"/>
      <c r="L141" s="166"/>
    </row>
    <row r="142" spans="1:12" ht="22.5" x14ac:dyDescent="0.25">
      <c r="A142" s="243" t="s">
        <v>42</v>
      </c>
      <c r="B142" s="191" t="s">
        <v>34</v>
      </c>
      <c r="C142" s="191" t="s">
        <v>34</v>
      </c>
      <c r="D142" s="191" t="s">
        <v>163</v>
      </c>
      <c r="E142" s="191" t="s">
        <v>219</v>
      </c>
      <c r="F142" s="259" t="s">
        <v>1178</v>
      </c>
      <c r="G142" s="146" t="s">
        <v>765</v>
      </c>
      <c r="H142" s="43">
        <v>1500000000</v>
      </c>
      <c r="I142" s="41">
        <v>500000000</v>
      </c>
      <c r="J142" s="279">
        <v>1000000000</v>
      </c>
      <c r="K142" s="219"/>
      <c r="L142" s="166"/>
    </row>
    <row r="143" spans="1:12" ht="22.5" x14ac:dyDescent="0.25">
      <c r="A143" s="243" t="s">
        <v>42</v>
      </c>
      <c r="B143" s="191" t="s">
        <v>34</v>
      </c>
      <c r="C143" s="191" t="s">
        <v>34</v>
      </c>
      <c r="D143" s="191" t="s">
        <v>163</v>
      </c>
      <c r="E143" s="191" t="s">
        <v>219</v>
      </c>
      <c r="F143" s="259" t="s">
        <v>1287</v>
      </c>
      <c r="G143" s="146" t="s">
        <v>766</v>
      </c>
      <c r="H143" s="43">
        <v>500000000</v>
      </c>
      <c r="I143" s="41"/>
      <c r="J143" s="279">
        <v>500000000</v>
      </c>
      <c r="K143" s="219"/>
      <c r="L143" s="166"/>
    </row>
    <row r="144" spans="1:12" x14ac:dyDescent="0.25">
      <c r="A144" s="243" t="s">
        <v>42</v>
      </c>
      <c r="B144" s="191" t="s">
        <v>34</v>
      </c>
      <c r="C144" s="191" t="s">
        <v>34</v>
      </c>
      <c r="D144" s="191" t="s">
        <v>46</v>
      </c>
      <c r="E144" s="244"/>
      <c r="F144" s="260"/>
      <c r="G144" s="18" t="s">
        <v>47</v>
      </c>
      <c r="H144" s="43">
        <v>630000000</v>
      </c>
      <c r="I144" s="41"/>
      <c r="J144" s="279"/>
      <c r="K144" s="219"/>
      <c r="L144" s="166"/>
    </row>
    <row r="145" spans="1:12" x14ac:dyDescent="0.25">
      <c r="A145" s="243" t="s">
        <v>42</v>
      </c>
      <c r="B145" s="191" t="s">
        <v>34</v>
      </c>
      <c r="C145" s="191" t="s">
        <v>34</v>
      </c>
      <c r="D145" s="191" t="s">
        <v>46</v>
      </c>
      <c r="E145" s="191" t="s">
        <v>237</v>
      </c>
      <c r="F145" s="259"/>
      <c r="G145" s="18" t="s">
        <v>238</v>
      </c>
      <c r="H145" s="43">
        <v>310000000</v>
      </c>
      <c r="I145" s="41"/>
      <c r="J145" s="279"/>
      <c r="K145" s="219"/>
      <c r="L145" s="166"/>
    </row>
    <row r="146" spans="1:12" ht="22.5" x14ac:dyDescent="0.25">
      <c r="A146" s="243" t="s">
        <v>42</v>
      </c>
      <c r="B146" s="191" t="s">
        <v>34</v>
      </c>
      <c r="C146" s="191" t="s">
        <v>34</v>
      </c>
      <c r="D146" s="191" t="s">
        <v>46</v>
      </c>
      <c r="E146" s="191" t="s">
        <v>237</v>
      </c>
      <c r="F146" s="259" t="s">
        <v>1179</v>
      </c>
      <c r="G146" s="146" t="s">
        <v>758</v>
      </c>
      <c r="H146" s="43">
        <v>310000000</v>
      </c>
      <c r="I146" s="41">
        <v>10000000</v>
      </c>
      <c r="J146" s="279">
        <v>300000000</v>
      </c>
      <c r="K146" s="219"/>
      <c r="L146" s="166"/>
    </row>
    <row r="147" spans="1:12" x14ac:dyDescent="0.25">
      <c r="A147" s="243" t="s">
        <v>42</v>
      </c>
      <c r="B147" s="191" t="s">
        <v>34</v>
      </c>
      <c r="C147" s="191" t="s">
        <v>34</v>
      </c>
      <c r="D147" s="191" t="s">
        <v>46</v>
      </c>
      <c r="E147" s="191" t="s">
        <v>48</v>
      </c>
      <c r="F147" s="259"/>
      <c r="G147" s="18" t="s">
        <v>51</v>
      </c>
      <c r="H147" s="43">
        <v>230000000</v>
      </c>
      <c r="I147" s="41"/>
      <c r="J147" s="279"/>
      <c r="K147" s="219"/>
      <c r="L147" s="166"/>
    </row>
    <row r="148" spans="1:12" ht="22.5" x14ac:dyDescent="0.25">
      <c r="A148" s="243" t="s">
        <v>42</v>
      </c>
      <c r="B148" s="191" t="s">
        <v>34</v>
      </c>
      <c r="C148" s="191" t="s">
        <v>34</v>
      </c>
      <c r="D148" s="191" t="s">
        <v>46</v>
      </c>
      <c r="E148" s="191" t="s">
        <v>48</v>
      </c>
      <c r="F148" s="259" t="s">
        <v>1288</v>
      </c>
      <c r="G148" s="146" t="s">
        <v>757</v>
      </c>
      <c r="H148" s="43">
        <v>230000000</v>
      </c>
      <c r="I148" s="41"/>
      <c r="J148" s="279">
        <v>230000000</v>
      </c>
      <c r="K148" s="219"/>
      <c r="L148" s="166"/>
    </row>
    <row r="149" spans="1:12" x14ac:dyDescent="0.25">
      <c r="A149" s="243" t="s">
        <v>42</v>
      </c>
      <c r="B149" s="191" t="s">
        <v>34</v>
      </c>
      <c r="C149" s="191" t="s">
        <v>34</v>
      </c>
      <c r="D149" s="191" t="s">
        <v>46</v>
      </c>
      <c r="E149" s="191" t="s">
        <v>257</v>
      </c>
      <c r="F149" s="259"/>
      <c r="G149" s="18" t="s">
        <v>258</v>
      </c>
      <c r="H149" s="43">
        <v>90000000</v>
      </c>
      <c r="I149" s="41"/>
      <c r="J149" s="279"/>
      <c r="K149" s="219"/>
      <c r="L149" s="166"/>
    </row>
    <row r="150" spans="1:12" ht="22.5" x14ac:dyDescent="0.25">
      <c r="A150" s="243" t="s">
        <v>42</v>
      </c>
      <c r="B150" s="191" t="s">
        <v>34</v>
      </c>
      <c r="C150" s="191" t="s">
        <v>34</v>
      </c>
      <c r="D150" s="191" t="s">
        <v>46</v>
      </c>
      <c r="E150" s="191" t="s">
        <v>257</v>
      </c>
      <c r="F150" s="259" t="s">
        <v>1289</v>
      </c>
      <c r="G150" s="146" t="s">
        <v>759</v>
      </c>
      <c r="H150" s="43">
        <v>90000000</v>
      </c>
      <c r="I150" s="41"/>
      <c r="J150" s="279">
        <v>90000000</v>
      </c>
      <c r="K150" s="219"/>
      <c r="L150" s="166"/>
    </row>
    <row r="151" spans="1:12" x14ac:dyDescent="0.25">
      <c r="A151" s="243" t="s">
        <v>42</v>
      </c>
      <c r="B151" s="191" t="s">
        <v>34</v>
      </c>
      <c r="C151" s="191" t="s">
        <v>34</v>
      </c>
      <c r="D151" s="191" t="s">
        <v>54</v>
      </c>
      <c r="E151" s="194"/>
      <c r="F151" s="265"/>
      <c r="G151" s="18" t="s">
        <v>55</v>
      </c>
      <c r="H151" s="43">
        <v>372523592.61000001</v>
      </c>
      <c r="I151" s="41"/>
      <c r="J151" s="279"/>
      <c r="K151" s="219"/>
      <c r="L151" s="166"/>
    </row>
    <row r="152" spans="1:12" x14ac:dyDescent="0.25">
      <c r="A152" s="243" t="s">
        <v>42</v>
      </c>
      <c r="B152" s="191" t="s">
        <v>34</v>
      </c>
      <c r="C152" s="191" t="s">
        <v>34</v>
      </c>
      <c r="D152" s="191" t="s">
        <v>54</v>
      </c>
      <c r="E152" s="191" t="s">
        <v>70</v>
      </c>
      <c r="F152" s="259"/>
      <c r="G152" s="18" t="s">
        <v>71</v>
      </c>
      <c r="H152" s="43">
        <v>50000000</v>
      </c>
      <c r="I152" s="41"/>
      <c r="J152" s="279"/>
      <c r="K152" s="219"/>
      <c r="L152" s="166"/>
    </row>
    <row r="153" spans="1:12" ht="45" x14ac:dyDescent="0.25">
      <c r="A153" s="243" t="s">
        <v>42</v>
      </c>
      <c r="B153" s="191" t="s">
        <v>34</v>
      </c>
      <c r="C153" s="191" t="s">
        <v>34</v>
      </c>
      <c r="D153" s="191" t="s">
        <v>54</v>
      </c>
      <c r="E153" s="191" t="s">
        <v>70</v>
      </c>
      <c r="F153" s="259" t="s">
        <v>1290</v>
      </c>
      <c r="G153" s="146" t="s">
        <v>677</v>
      </c>
      <c r="H153" s="43">
        <v>50000000</v>
      </c>
      <c r="I153" s="41"/>
      <c r="J153" s="279">
        <v>50000000</v>
      </c>
      <c r="K153" s="219"/>
      <c r="L153" s="166"/>
    </row>
    <row r="154" spans="1:12" x14ac:dyDescent="0.25">
      <c r="A154" s="243" t="s">
        <v>42</v>
      </c>
      <c r="B154" s="246" t="s">
        <v>34</v>
      </c>
      <c r="C154" s="246" t="s">
        <v>34</v>
      </c>
      <c r="D154" s="194">
        <v>10</v>
      </c>
      <c r="E154" s="191" t="s">
        <v>80</v>
      </c>
      <c r="F154" s="259"/>
      <c r="G154" s="18" t="s">
        <v>81</v>
      </c>
      <c r="H154" s="43">
        <v>322523592.61000001</v>
      </c>
      <c r="I154" s="41"/>
      <c r="J154" s="279"/>
      <c r="K154" s="219"/>
      <c r="L154" s="166"/>
    </row>
    <row r="155" spans="1:12" ht="22.5" x14ac:dyDescent="0.25">
      <c r="A155" s="243" t="s">
        <v>42</v>
      </c>
      <c r="B155" s="246" t="s">
        <v>34</v>
      </c>
      <c r="C155" s="246" t="s">
        <v>34</v>
      </c>
      <c r="D155" s="194">
        <v>10</v>
      </c>
      <c r="E155" s="194">
        <v>40</v>
      </c>
      <c r="F155" s="265">
        <v>4447</v>
      </c>
      <c r="G155" s="146" t="s">
        <v>270</v>
      </c>
      <c r="H155" s="43">
        <v>72523592.609999999</v>
      </c>
      <c r="I155" s="41"/>
      <c r="J155" s="279">
        <v>72523592.609999999</v>
      </c>
      <c r="K155" s="219"/>
      <c r="L155" s="166"/>
    </row>
    <row r="156" spans="1:12" ht="22.5" x14ac:dyDescent="0.25">
      <c r="A156" s="243" t="s">
        <v>42</v>
      </c>
      <c r="B156" s="246" t="s">
        <v>34</v>
      </c>
      <c r="C156" s="246" t="s">
        <v>34</v>
      </c>
      <c r="D156" s="194">
        <v>10</v>
      </c>
      <c r="E156" s="194">
        <v>40</v>
      </c>
      <c r="F156" s="265">
        <v>4448</v>
      </c>
      <c r="G156" s="146" t="s">
        <v>767</v>
      </c>
      <c r="H156" s="43">
        <v>250000000</v>
      </c>
      <c r="I156" s="41"/>
      <c r="J156" s="279">
        <v>250000000</v>
      </c>
      <c r="K156" s="219"/>
      <c r="L156" s="166"/>
    </row>
    <row r="157" spans="1:12" x14ac:dyDescent="0.25">
      <c r="A157" s="243" t="s">
        <v>42</v>
      </c>
      <c r="B157" s="191" t="s">
        <v>40</v>
      </c>
      <c r="C157" s="194"/>
      <c r="D157" s="194"/>
      <c r="E157" s="194"/>
      <c r="F157" s="265"/>
      <c r="G157" s="18" t="s">
        <v>275</v>
      </c>
      <c r="H157" s="43">
        <v>1520629512</v>
      </c>
      <c r="I157" s="41"/>
      <c r="J157" s="279"/>
      <c r="K157" s="219"/>
      <c r="L157" s="166"/>
    </row>
    <row r="158" spans="1:12" ht="22.5" x14ac:dyDescent="0.25">
      <c r="A158" s="243" t="s">
        <v>42</v>
      </c>
      <c r="B158" s="246" t="s">
        <v>40</v>
      </c>
      <c r="C158" s="191" t="s">
        <v>40</v>
      </c>
      <c r="D158" s="191"/>
      <c r="E158" s="191"/>
      <c r="F158" s="259"/>
      <c r="G158" s="18" t="s">
        <v>1118</v>
      </c>
      <c r="H158" s="43">
        <v>1520629512</v>
      </c>
      <c r="I158" s="41"/>
      <c r="J158" s="279"/>
      <c r="K158" s="219"/>
      <c r="L158" s="166"/>
    </row>
    <row r="159" spans="1:12" ht="22.5" x14ac:dyDescent="0.25">
      <c r="A159" s="243" t="s">
        <v>42</v>
      </c>
      <c r="B159" s="246" t="s">
        <v>40</v>
      </c>
      <c r="C159" s="246" t="s">
        <v>40</v>
      </c>
      <c r="D159" s="191" t="s">
        <v>276</v>
      </c>
      <c r="E159" s="191"/>
      <c r="F159" s="259"/>
      <c r="G159" s="18" t="s">
        <v>277</v>
      </c>
      <c r="H159" s="43">
        <v>1520629512</v>
      </c>
      <c r="I159" s="41"/>
      <c r="J159" s="279"/>
      <c r="K159" s="219"/>
      <c r="L159" s="166"/>
    </row>
    <row r="160" spans="1:12" x14ac:dyDescent="0.25">
      <c r="A160" s="243" t="s">
        <v>42</v>
      </c>
      <c r="B160" s="246" t="s">
        <v>40</v>
      </c>
      <c r="C160" s="246" t="s">
        <v>40</v>
      </c>
      <c r="D160" s="191" t="s">
        <v>276</v>
      </c>
      <c r="E160" s="191" t="s">
        <v>403</v>
      </c>
      <c r="F160" s="259"/>
      <c r="G160" s="18" t="s">
        <v>404</v>
      </c>
      <c r="H160" s="43">
        <v>100000000</v>
      </c>
      <c r="I160" s="41"/>
      <c r="J160" s="279"/>
      <c r="K160" s="219"/>
      <c r="L160" s="166"/>
    </row>
    <row r="161" spans="1:12" s="239" customFormat="1" ht="22.5" x14ac:dyDescent="0.25">
      <c r="A161" s="243" t="s">
        <v>42</v>
      </c>
      <c r="B161" s="249" t="s">
        <v>40</v>
      </c>
      <c r="C161" s="246" t="s">
        <v>40</v>
      </c>
      <c r="D161" s="191" t="s">
        <v>276</v>
      </c>
      <c r="E161" s="191" t="s">
        <v>403</v>
      </c>
      <c r="F161" s="259" t="s">
        <v>1291</v>
      </c>
      <c r="G161" s="146" t="s">
        <v>761</v>
      </c>
      <c r="H161" s="188">
        <v>100000000</v>
      </c>
      <c r="I161" s="215"/>
      <c r="J161" s="280">
        <v>100000000</v>
      </c>
      <c r="K161" s="219"/>
      <c r="L161" s="166"/>
    </row>
    <row r="162" spans="1:12" x14ac:dyDescent="0.25">
      <c r="A162" s="243" t="s">
        <v>42</v>
      </c>
      <c r="B162" s="246" t="s">
        <v>40</v>
      </c>
      <c r="C162" s="246" t="s">
        <v>40</v>
      </c>
      <c r="D162" s="191" t="s">
        <v>276</v>
      </c>
      <c r="E162" s="191" t="s">
        <v>278</v>
      </c>
      <c r="F162" s="259"/>
      <c r="G162" s="18" t="s">
        <v>279</v>
      </c>
      <c r="H162" s="43">
        <v>798000000</v>
      </c>
      <c r="I162" s="41"/>
      <c r="J162" s="279"/>
      <c r="K162" s="219"/>
      <c r="L162" s="166"/>
    </row>
    <row r="163" spans="1:12" ht="22.5" x14ac:dyDescent="0.25">
      <c r="A163" s="243" t="s">
        <v>42</v>
      </c>
      <c r="B163" s="246" t="s">
        <v>40</v>
      </c>
      <c r="C163" s="246" t="s">
        <v>40</v>
      </c>
      <c r="D163" s="191" t="s">
        <v>276</v>
      </c>
      <c r="E163" s="191" t="s">
        <v>278</v>
      </c>
      <c r="F163" s="259" t="s">
        <v>1292</v>
      </c>
      <c r="G163" s="146" t="s">
        <v>786</v>
      </c>
      <c r="H163" s="43">
        <v>448000000</v>
      </c>
      <c r="I163" s="41"/>
      <c r="J163" s="279">
        <v>448000000</v>
      </c>
      <c r="K163" s="219"/>
      <c r="L163" s="166"/>
    </row>
    <row r="164" spans="1:12" ht="22.5" x14ac:dyDescent="0.25">
      <c r="A164" s="243" t="s">
        <v>42</v>
      </c>
      <c r="B164" s="246" t="s">
        <v>40</v>
      </c>
      <c r="C164" s="246" t="s">
        <v>40</v>
      </c>
      <c r="D164" s="191" t="s">
        <v>276</v>
      </c>
      <c r="E164" s="191" t="s">
        <v>278</v>
      </c>
      <c r="F164" s="259" t="s">
        <v>1180</v>
      </c>
      <c r="G164" s="146" t="s">
        <v>754</v>
      </c>
      <c r="H164" s="43">
        <v>350000000</v>
      </c>
      <c r="I164" s="41">
        <v>250000000</v>
      </c>
      <c r="J164" s="279">
        <v>100000000</v>
      </c>
      <c r="K164" s="219"/>
      <c r="L164" s="166"/>
    </row>
    <row r="165" spans="1:12" x14ac:dyDescent="0.25">
      <c r="A165" s="243" t="s">
        <v>42</v>
      </c>
      <c r="B165" s="246" t="s">
        <v>40</v>
      </c>
      <c r="C165" s="246" t="s">
        <v>40</v>
      </c>
      <c r="D165" s="191" t="s">
        <v>276</v>
      </c>
      <c r="E165" s="191" t="s">
        <v>290</v>
      </c>
      <c r="F165" s="259"/>
      <c r="G165" s="18" t="s">
        <v>291</v>
      </c>
      <c r="H165" s="43">
        <v>200000000</v>
      </c>
      <c r="I165" s="41"/>
      <c r="J165" s="279"/>
      <c r="K165" s="219"/>
      <c r="L165" s="166"/>
    </row>
    <row r="166" spans="1:12" ht="22.5" x14ac:dyDescent="0.25">
      <c r="A166" s="243" t="s">
        <v>42</v>
      </c>
      <c r="B166" s="246" t="s">
        <v>40</v>
      </c>
      <c r="C166" s="246" t="s">
        <v>40</v>
      </c>
      <c r="D166" s="191" t="s">
        <v>276</v>
      </c>
      <c r="E166" s="191" t="s">
        <v>290</v>
      </c>
      <c r="F166" s="259" t="s">
        <v>1293</v>
      </c>
      <c r="G166" s="146" t="s">
        <v>913</v>
      </c>
      <c r="H166" s="43">
        <v>200000000</v>
      </c>
      <c r="I166" s="41"/>
      <c r="J166" s="279">
        <v>200000000</v>
      </c>
      <c r="K166" s="219"/>
      <c r="L166" s="166"/>
    </row>
    <row r="167" spans="1:12" x14ac:dyDescent="0.25">
      <c r="A167" s="243" t="s">
        <v>42</v>
      </c>
      <c r="B167" s="246" t="s">
        <v>40</v>
      </c>
      <c r="C167" s="246" t="s">
        <v>40</v>
      </c>
      <c r="D167" s="191" t="s">
        <v>276</v>
      </c>
      <c r="E167" s="191" t="s">
        <v>296</v>
      </c>
      <c r="F167" s="259"/>
      <c r="G167" s="18" t="s">
        <v>297</v>
      </c>
      <c r="H167" s="43">
        <v>422629512</v>
      </c>
      <c r="I167" s="41"/>
      <c r="J167" s="279"/>
      <c r="K167" s="219"/>
      <c r="L167" s="166"/>
    </row>
    <row r="168" spans="1:12" ht="22.5" x14ac:dyDescent="0.25">
      <c r="A168" s="243" t="s">
        <v>42</v>
      </c>
      <c r="B168" s="246" t="s">
        <v>40</v>
      </c>
      <c r="C168" s="246" t="s">
        <v>40</v>
      </c>
      <c r="D168" s="191" t="s">
        <v>276</v>
      </c>
      <c r="E168" s="191" t="s">
        <v>296</v>
      </c>
      <c r="F168" s="259" t="s">
        <v>1181</v>
      </c>
      <c r="G168" s="146" t="s">
        <v>781</v>
      </c>
      <c r="H168" s="43">
        <v>422629512</v>
      </c>
      <c r="I168" s="41">
        <v>422629512</v>
      </c>
      <c r="J168" s="279"/>
      <c r="K168" s="219"/>
      <c r="L168" s="166"/>
    </row>
    <row r="169" spans="1:12" x14ac:dyDescent="0.25">
      <c r="A169" s="243" t="s">
        <v>42</v>
      </c>
      <c r="B169" s="191" t="s">
        <v>41</v>
      </c>
      <c r="C169" s="194"/>
      <c r="D169" s="194"/>
      <c r="E169" s="194"/>
      <c r="F169" s="265"/>
      <c r="G169" s="18" t="s">
        <v>107</v>
      </c>
      <c r="H169" s="43">
        <v>275000000</v>
      </c>
      <c r="I169" s="41"/>
      <c r="J169" s="279"/>
      <c r="K169" s="219"/>
      <c r="L169" s="166"/>
    </row>
    <row r="170" spans="1:12" ht="22.5" x14ac:dyDescent="0.25">
      <c r="A170" s="243" t="s">
        <v>42</v>
      </c>
      <c r="B170" s="246" t="s">
        <v>41</v>
      </c>
      <c r="C170" s="191" t="s">
        <v>41</v>
      </c>
      <c r="D170" s="191"/>
      <c r="E170" s="191"/>
      <c r="F170" s="259"/>
      <c r="G170" s="18" t="s">
        <v>1119</v>
      </c>
      <c r="H170" s="43">
        <v>275000000</v>
      </c>
      <c r="I170" s="41"/>
      <c r="J170" s="279"/>
      <c r="K170" s="219"/>
      <c r="L170" s="166"/>
    </row>
    <row r="171" spans="1:12" ht="22.5" x14ac:dyDescent="0.25">
      <c r="A171" s="243" t="s">
        <v>42</v>
      </c>
      <c r="B171" s="246" t="s">
        <v>41</v>
      </c>
      <c r="C171" s="246" t="s">
        <v>41</v>
      </c>
      <c r="D171" s="191" t="s">
        <v>108</v>
      </c>
      <c r="E171" s="191"/>
      <c r="F171" s="259"/>
      <c r="G171" s="18" t="s">
        <v>109</v>
      </c>
      <c r="H171" s="43">
        <v>275000000</v>
      </c>
      <c r="I171" s="41"/>
      <c r="J171" s="279"/>
      <c r="K171" s="219"/>
      <c r="L171" s="166"/>
    </row>
    <row r="172" spans="1:12" x14ac:dyDescent="0.25">
      <c r="A172" s="243" t="s">
        <v>42</v>
      </c>
      <c r="B172" s="246" t="s">
        <v>41</v>
      </c>
      <c r="C172" s="246" t="s">
        <v>41</v>
      </c>
      <c r="D172" s="191" t="s">
        <v>108</v>
      </c>
      <c r="E172" s="191" t="s">
        <v>110</v>
      </c>
      <c r="F172" s="259"/>
      <c r="G172" s="18" t="s">
        <v>111</v>
      </c>
      <c r="H172" s="43">
        <v>275000000</v>
      </c>
      <c r="I172" s="41"/>
      <c r="J172" s="279"/>
      <c r="K172" s="219"/>
      <c r="L172" s="166"/>
    </row>
    <row r="173" spans="1:12" ht="33.75" x14ac:dyDescent="0.25">
      <c r="A173" s="243" t="s">
        <v>42</v>
      </c>
      <c r="B173" s="246" t="s">
        <v>41</v>
      </c>
      <c r="C173" s="246" t="s">
        <v>41</v>
      </c>
      <c r="D173" s="191" t="s">
        <v>108</v>
      </c>
      <c r="E173" s="191" t="s">
        <v>110</v>
      </c>
      <c r="F173" s="259" t="s">
        <v>1182</v>
      </c>
      <c r="G173" s="146" t="s">
        <v>782</v>
      </c>
      <c r="H173" s="43">
        <v>275000000</v>
      </c>
      <c r="I173" s="41">
        <v>150000000</v>
      </c>
      <c r="J173" s="279">
        <v>125000000</v>
      </c>
      <c r="K173" s="219"/>
      <c r="L173" s="166"/>
    </row>
    <row r="174" spans="1:12" x14ac:dyDescent="0.25">
      <c r="A174" s="241" t="s">
        <v>43</v>
      </c>
      <c r="B174" s="245"/>
      <c r="C174" s="245"/>
      <c r="D174" s="245"/>
      <c r="E174" s="245"/>
      <c r="F174" s="266"/>
      <c r="G174" s="49" t="s">
        <v>318</v>
      </c>
      <c r="H174" s="122">
        <v>19573057487.300003</v>
      </c>
      <c r="I174" s="41"/>
      <c r="J174" s="279"/>
      <c r="K174" s="219"/>
      <c r="L174" s="166"/>
    </row>
    <row r="175" spans="1:12" x14ac:dyDescent="0.25">
      <c r="A175" s="243" t="s">
        <v>43</v>
      </c>
      <c r="B175" s="191" t="s">
        <v>34</v>
      </c>
      <c r="C175" s="191"/>
      <c r="D175" s="191"/>
      <c r="E175" s="191"/>
      <c r="F175" s="259"/>
      <c r="G175" s="18" t="s">
        <v>45</v>
      </c>
      <c r="H175" s="43">
        <v>19573057487.300003</v>
      </c>
      <c r="I175" s="41"/>
      <c r="J175" s="279"/>
      <c r="K175" s="219"/>
      <c r="L175" s="166"/>
    </row>
    <row r="176" spans="1:12" ht="22.5" x14ac:dyDescent="0.25">
      <c r="A176" s="243" t="s">
        <v>43</v>
      </c>
      <c r="B176" s="246" t="s">
        <v>34</v>
      </c>
      <c r="C176" s="191" t="s">
        <v>34</v>
      </c>
      <c r="D176" s="191"/>
      <c r="E176" s="191"/>
      <c r="F176" s="259"/>
      <c r="G176" s="18" t="s">
        <v>1142</v>
      </c>
      <c r="H176" s="43">
        <v>19573057487.300003</v>
      </c>
      <c r="I176" s="41"/>
      <c r="J176" s="279"/>
      <c r="K176" s="219"/>
      <c r="L176" s="166"/>
    </row>
    <row r="177" spans="1:12" ht="22.5" x14ac:dyDescent="0.25">
      <c r="A177" s="243" t="s">
        <v>43</v>
      </c>
      <c r="B177" s="246" t="s">
        <v>34</v>
      </c>
      <c r="C177" s="246" t="s">
        <v>34</v>
      </c>
      <c r="D177" s="191" t="s">
        <v>42</v>
      </c>
      <c r="E177" s="191"/>
      <c r="F177" s="259"/>
      <c r="G177" s="18" t="s">
        <v>319</v>
      </c>
      <c r="H177" s="43">
        <v>13210941514.030001</v>
      </c>
      <c r="I177" s="41"/>
      <c r="J177" s="279"/>
      <c r="K177" s="219"/>
      <c r="L177" s="166"/>
    </row>
    <row r="178" spans="1:12" x14ac:dyDescent="0.25">
      <c r="A178" s="243" t="s">
        <v>43</v>
      </c>
      <c r="B178" s="246" t="s">
        <v>34</v>
      </c>
      <c r="C178" s="246" t="s">
        <v>34</v>
      </c>
      <c r="D178" s="246" t="s">
        <v>42</v>
      </c>
      <c r="E178" s="191" t="s">
        <v>122</v>
      </c>
      <c r="F178" s="259"/>
      <c r="G178" s="18" t="s">
        <v>320</v>
      </c>
      <c r="H178" s="43">
        <v>600000000</v>
      </c>
      <c r="I178" s="41"/>
      <c r="J178" s="279"/>
      <c r="K178" s="219"/>
      <c r="L178" s="166"/>
    </row>
    <row r="179" spans="1:12" ht="22.5" x14ac:dyDescent="0.25">
      <c r="A179" s="243" t="s">
        <v>43</v>
      </c>
      <c r="B179" s="246" t="s">
        <v>34</v>
      </c>
      <c r="C179" s="246" t="s">
        <v>34</v>
      </c>
      <c r="D179" s="246" t="s">
        <v>42</v>
      </c>
      <c r="E179" s="191" t="s">
        <v>122</v>
      </c>
      <c r="F179" s="259" t="s">
        <v>1294</v>
      </c>
      <c r="G179" s="146" t="s">
        <v>773</v>
      </c>
      <c r="H179" s="43">
        <v>400000000</v>
      </c>
      <c r="I179" s="41"/>
      <c r="J179" s="279">
        <v>400000000</v>
      </c>
      <c r="K179" s="219"/>
      <c r="L179" s="166"/>
    </row>
    <row r="180" spans="1:12" ht="22.5" x14ac:dyDescent="0.25">
      <c r="A180" s="243" t="s">
        <v>43</v>
      </c>
      <c r="B180" s="246" t="s">
        <v>34</v>
      </c>
      <c r="C180" s="246" t="s">
        <v>34</v>
      </c>
      <c r="D180" s="246" t="s">
        <v>42</v>
      </c>
      <c r="E180" s="191" t="s">
        <v>122</v>
      </c>
      <c r="F180" s="259" t="s">
        <v>1295</v>
      </c>
      <c r="G180" s="146" t="s">
        <v>774</v>
      </c>
      <c r="H180" s="43">
        <v>200000000</v>
      </c>
      <c r="I180" s="41"/>
      <c r="J180" s="279">
        <v>200000000</v>
      </c>
      <c r="K180" s="219"/>
      <c r="L180" s="166"/>
    </row>
    <row r="181" spans="1:12" x14ac:dyDescent="0.25">
      <c r="A181" s="243" t="s">
        <v>43</v>
      </c>
      <c r="B181" s="246" t="s">
        <v>34</v>
      </c>
      <c r="C181" s="246" t="s">
        <v>34</v>
      </c>
      <c r="D181" s="246" t="s">
        <v>42</v>
      </c>
      <c r="E181" s="191" t="s">
        <v>131</v>
      </c>
      <c r="F181" s="259"/>
      <c r="G181" s="18" t="s">
        <v>323</v>
      </c>
      <c r="H181" s="43">
        <f>SUM(H182:H197)</f>
        <v>25233291378.23</v>
      </c>
      <c r="I181" s="41"/>
      <c r="J181" s="279"/>
      <c r="K181" s="219"/>
      <c r="L181" s="166"/>
    </row>
    <row r="182" spans="1:12" ht="22.5" x14ac:dyDescent="0.25">
      <c r="A182" s="243" t="s">
        <v>43</v>
      </c>
      <c r="B182" s="246" t="s">
        <v>34</v>
      </c>
      <c r="C182" s="246" t="s">
        <v>34</v>
      </c>
      <c r="D182" s="246" t="s">
        <v>42</v>
      </c>
      <c r="E182" s="191" t="s">
        <v>131</v>
      </c>
      <c r="F182" s="259" t="s">
        <v>1296</v>
      </c>
      <c r="G182" s="146" t="s">
        <v>517</v>
      </c>
      <c r="H182" s="43">
        <v>332000000</v>
      </c>
      <c r="I182" s="41"/>
      <c r="J182" s="279">
        <v>332000000</v>
      </c>
      <c r="K182" s="219"/>
      <c r="L182" s="166"/>
    </row>
    <row r="183" spans="1:12" ht="33.75" x14ac:dyDescent="0.25">
      <c r="A183" s="243" t="s">
        <v>43</v>
      </c>
      <c r="B183" s="246" t="s">
        <v>34</v>
      </c>
      <c r="C183" s="246" t="s">
        <v>34</v>
      </c>
      <c r="D183" s="246" t="s">
        <v>42</v>
      </c>
      <c r="E183" s="191" t="s">
        <v>131</v>
      </c>
      <c r="F183" s="259" t="s">
        <v>1297</v>
      </c>
      <c r="G183" s="146" t="s">
        <v>518</v>
      </c>
      <c r="H183" s="43">
        <v>717185933.5</v>
      </c>
      <c r="I183" s="41"/>
      <c r="J183" s="279">
        <v>717185933.5</v>
      </c>
      <c r="K183" s="219"/>
      <c r="L183" s="166"/>
    </row>
    <row r="184" spans="1:12" ht="22.5" x14ac:dyDescent="0.25">
      <c r="A184" s="250" t="s">
        <v>43</v>
      </c>
      <c r="B184" s="246" t="s">
        <v>34</v>
      </c>
      <c r="C184" s="246" t="s">
        <v>34</v>
      </c>
      <c r="D184" s="246" t="s">
        <v>42</v>
      </c>
      <c r="E184" s="191" t="s">
        <v>131</v>
      </c>
      <c r="F184" s="259" t="s">
        <v>1298</v>
      </c>
      <c r="G184" s="146" t="s">
        <v>859</v>
      </c>
      <c r="H184" s="43">
        <v>600000000</v>
      </c>
      <c r="I184" s="41"/>
      <c r="J184" s="279">
        <v>600000000</v>
      </c>
      <c r="K184" s="219"/>
      <c r="L184" s="166"/>
    </row>
    <row r="185" spans="1:12" ht="33.75" x14ac:dyDescent="0.25">
      <c r="A185" s="243" t="s">
        <v>43</v>
      </c>
      <c r="B185" s="246" t="s">
        <v>34</v>
      </c>
      <c r="C185" s="246" t="s">
        <v>34</v>
      </c>
      <c r="D185" s="246" t="s">
        <v>42</v>
      </c>
      <c r="E185" s="191" t="s">
        <v>131</v>
      </c>
      <c r="F185" s="259" t="s">
        <v>1299</v>
      </c>
      <c r="G185" s="146" t="s">
        <v>519</v>
      </c>
      <c r="H185" s="43">
        <v>215000000</v>
      </c>
      <c r="I185" s="41"/>
      <c r="J185" s="279">
        <v>215000000</v>
      </c>
      <c r="K185" s="219"/>
      <c r="L185" s="166"/>
    </row>
    <row r="186" spans="1:12" ht="33.75" x14ac:dyDescent="0.25">
      <c r="A186" s="243" t="s">
        <v>43</v>
      </c>
      <c r="B186" s="246" t="s">
        <v>34</v>
      </c>
      <c r="C186" s="246" t="s">
        <v>34</v>
      </c>
      <c r="D186" s="246" t="s">
        <v>42</v>
      </c>
      <c r="E186" s="191" t="s">
        <v>131</v>
      </c>
      <c r="F186" s="259" t="s">
        <v>1183</v>
      </c>
      <c r="G186" s="146" t="s">
        <v>1101</v>
      </c>
      <c r="H186" s="43">
        <v>880900000</v>
      </c>
      <c r="I186" s="41">
        <v>665900000</v>
      </c>
      <c r="J186" s="279">
        <v>215000000</v>
      </c>
      <c r="K186" s="219"/>
      <c r="L186" s="166"/>
    </row>
    <row r="187" spans="1:12" ht="33.75" x14ac:dyDescent="0.25">
      <c r="A187" s="243" t="s">
        <v>43</v>
      </c>
      <c r="B187" s="246" t="s">
        <v>34</v>
      </c>
      <c r="C187" s="246" t="s">
        <v>34</v>
      </c>
      <c r="D187" s="246" t="s">
        <v>42</v>
      </c>
      <c r="E187" s="191" t="s">
        <v>131</v>
      </c>
      <c r="F187" s="259" t="s">
        <v>1184</v>
      </c>
      <c r="G187" s="146" t="s">
        <v>520</v>
      </c>
      <c r="H187" s="43">
        <v>311186487.72999966</v>
      </c>
      <c r="I187" s="41">
        <v>240308937.91</v>
      </c>
      <c r="J187" s="279">
        <v>70877549.819999993</v>
      </c>
      <c r="K187" s="219"/>
      <c r="L187" s="166"/>
    </row>
    <row r="188" spans="1:12" ht="22.5" x14ac:dyDescent="0.25">
      <c r="A188" s="243" t="s">
        <v>43</v>
      </c>
      <c r="B188" s="246" t="s">
        <v>34</v>
      </c>
      <c r="C188" s="246" t="s">
        <v>34</v>
      </c>
      <c r="D188" s="246" t="s">
        <v>42</v>
      </c>
      <c r="E188" s="191" t="s">
        <v>131</v>
      </c>
      <c r="F188" s="259" t="s">
        <v>1185</v>
      </c>
      <c r="G188" s="146" t="s">
        <v>521</v>
      </c>
      <c r="H188" s="43">
        <v>63825000</v>
      </c>
      <c r="I188" s="41">
        <v>12831019</v>
      </c>
      <c r="J188" s="279">
        <v>50993981</v>
      </c>
      <c r="K188" s="219"/>
      <c r="L188" s="166"/>
    </row>
    <row r="189" spans="1:12" ht="56.25" x14ac:dyDescent="0.25">
      <c r="A189" s="243" t="s">
        <v>43</v>
      </c>
      <c r="B189" s="246" t="s">
        <v>34</v>
      </c>
      <c r="C189" s="246" t="s">
        <v>34</v>
      </c>
      <c r="D189" s="246" t="s">
        <v>42</v>
      </c>
      <c r="E189" s="191" t="s">
        <v>131</v>
      </c>
      <c r="F189" s="259" t="s">
        <v>1300</v>
      </c>
      <c r="G189" s="146" t="s">
        <v>1100</v>
      </c>
      <c r="H189" s="43">
        <v>90000000</v>
      </c>
      <c r="I189" s="41"/>
      <c r="J189" s="279">
        <v>90000000</v>
      </c>
      <c r="K189" s="219"/>
      <c r="L189" s="166"/>
    </row>
    <row r="190" spans="1:12" ht="22.5" x14ac:dyDescent="0.25">
      <c r="A190" s="243" t="s">
        <v>43</v>
      </c>
      <c r="B190" s="246" t="s">
        <v>34</v>
      </c>
      <c r="C190" s="246" t="s">
        <v>34</v>
      </c>
      <c r="D190" s="246" t="s">
        <v>42</v>
      </c>
      <c r="E190" s="191" t="s">
        <v>131</v>
      </c>
      <c r="F190" s="259" t="s">
        <v>1301</v>
      </c>
      <c r="G190" s="146" t="s">
        <v>523</v>
      </c>
      <c r="H190" s="43">
        <v>1500000000</v>
      </c>
      <c r="I190" s="41"/>
      <c r="J190" s="279">
        <v>1500000000</v>
      </c>
      <c r="K190" s="219"/>
      <c r="L190" s="166"/>
    </row>
    <row r="191" spans="1:12" ht="22.5" x14ac:dyDescent="0.25">
      <c r="A191" s="243" t="s">
        <v>43</v>
      </c>
      <c r="B191" s="246" t="s">
        <v>34</v>
      </c>
      <c r="C191" s="246" t="s">
        <v>34</v>
      </c>
      <c r="D191" s="246" t="s">
        <v>42</v>
      </c>
      <c r="E191" s="191" t="s">
        <v>131</v>
      </c>
      <c r="F191" s="259" t="s">
        <v>1302</v>
      </c>
      <c r="G191" s="146" t="s">
        <v>524</v>
      </c>
      <c r="H191" s="43">
        <v>700570000</v>
      </c>
      <c r="I191" s="41"/>
      <c r="J191" s="279">
        <v>700570000</v>
      </c>
      <c r="K191" s="219"/>
      <c r="L191" s="166"/>
    </row>
    <row r="192" spans="1:12" ht="33.75" x14ac:dyDescent="0.25">
      <c r="A192" s="243" t="s">
        <v>43</v>
      </c>
      <c r="B192" s="246" t="s">
        <v>34</v>
      </c>
      <c r="C192" s="246" t="s">
        <v>34</v>
      </c>
      <c r="D192" s="246" t="s">
        <v>42</v>
      </c>
      <c r="E192" s="191" t="s">
        <v>131</v>
      </c>
      <c r="F192" s="259" t="s">
        <v>1303</v>
      </c>
      <c r="G192" s="146" t="s">
        <v>525</v>
      </c>
      <c r="H192" s="43">
        <v>299430000</v>
      </c>
      <c r="I192" s="41"/>
      <c r="J192" s="279">
        <v>299430000</v>
      </c>
      <c r="K192" s="219"/>
      <c r="L192" s="166"/>
    </row>
    <row r="193" spans="1:12" ht="33.75" x14ac:dyDescent="0.25">
      <c r="A193" s="243" t="s">
        <v>43</v>
      </c>
      <c r="B193" s="246" t="s">
        <v>34</v>
      </c>
      <c r="C193" s="246" t="s">
        <v>34</v>
      </c>
      <c r="D193" s="246" t="s">
        <v>42</v>
      </c>
      <c r="E193" s="191" t="s">
        <v>131</v>
      </c>
      <c r="F193" s="259" t="s">
        <v>1304</v>
      </c>
      <c r="G193" s="146" t="s">
        <v>526</v>
      </c>
      <c r="H193" s="43">
        <v>1844858957</v>
      </c>
      <c r="I193" s="41"/>
      <c r="J193" s="279">
        <v>1844858957</v>
      </c>
      <c r="K193" s="219"/>
      <c r="L193" s="166"/>
    </row>
    <row r="194" spans="1:12" x14ac:dyDescent="0.25">
      <c r="A194" s="276" t="s">
        <v>43</v>
      </c>
      <c r="B194" s="277" t="s">
        <v>34</v>
      </c>
      <c r="C194" s="277" t="s">
        <v>34</v>
      </c>
      <c r="D194" s="277" t="s">
        <v>42</v>
      </c>
      <c r="E194" s="269" t="s">
        <v>131</v>
      </c>
      <c r="F194" s="270" t="s">
        <v>1174</v>
      </c>
      <c r="G194" s="271" t="s">
        <v>1392</v>
      </c>
      <c r="H194" s="272">
        <v>8879500000</v>
      </c>
      <c r="I194" s="258"/>
      <c r="J194" s="278"/>
      <c r="K194" s="285">
        <v>8879500000</v>
      </c>
      <c r="L194" s="166"/>
    </row>
    <row r="195" spans="1:12" x14ac:dyDescent="0.25">
      <c r="A195" s="276" t="s">
        <v>43</v>
      </c>
      <c r="B195" s="277" t="s">
        <v>34</v>
      </c>
      <c r="C195" s="277" t="s">
        <v>34</v>
      </c>
      <c r="D195" s="277" t="s">
        <v>42</v>
      </c>
      <c r="E195" s="269" t="s">
        <v>131</v>
      </c>
      <c r="F195" s="270" t="s">
        <v>1391</v>
      </c>
      <c r="G195" s="271" t="s">
        <v>1393</v>
      </c>
      <c r="H195" s="272">
        <v>4498835000</v>
      </c>
      <c r="I195" s="258"/>
      <c r="J195" s="278"/>
      <c r="K195" s="285">
        <v>4498835000</v>
      </c>
      <c r="L195" s="166"/>
    </row>
    <row r="196" spans="1:12" ht="22.5" x14ac:dyDescent="0.25">
      <c r="A196" s="243" t="s">
        <v>43</v>
      </c>
      <c r="B196" s="246" t="s">
        <v>34</v>
      </c>
      <c r="C196" s="246" t="s">
        <v>34</v>
      </c>
      <c r="D196" s="246" t="s">
        <v>42</v>
      </c>
      <c r="E196" s="191" t="s">
        <v>131</v>
      </c>
      <c r="F196" s="259" t="s">
        <v>1305</v>
      </c>
      <c r="G196" s="146" t="s">
        <v>772</v>
      </c>
      <c r="H196" s="188">
        <v>3500000000</v>
      </c>
      <c r="I196" s="41"/>
      <c r="J196" s="279">
        <v>3500000000</v>
      </c>
      <c r="K196" s="219"/>
      <c r="L196" s="166"/>
    </row>
    <row r="197" spans="1:12" ht="22.5" x14ac:dyDescent="0.25">
      <c r="A197" s="243" t="s">
        <v>43</v>
      </c>
      <c r="B197" s="246" t="s">
        <v>34</v>
      </c>
      <c r="C197" s="246" t="s">
        <v>34</v>
      </c>
      <c r="D197" s="246" t="s">
        <v>42</v>
      </c>
      <c r="E197" s="191" t="s">
        <v>131</v>
      </c>
      <c r="F197" s="259" t="s">
        <v>1306</v>
      </c>
      <c r="G197" s="146" t="s">
        <v>527</v>
      </c>
      <c r="H197" s="43">
        <v>800000000</v>
      </c>
      <c r="I197" s="41"/>
      <c r="J197" s="279">
        <v>800000000</v>
      </c>
      <c r="K197" s="219"/>
      <c r="L197" s="166"/>
    </row>
    <row r="198" spans="1:12" x14ac:dyDescent="0.25">
      <c r="A198" s="243" t="s">
        <v>43</v>
      </c>
      <c r="B198" s="246" t="s">
        <v>34</v>
      </c>
      <c r="C198" s="246" t="s">
        <v>34</v>
      </c>
      <c r="D198" s="246" t="s">
        <v>42</v>
      </c>
      <c r="E198" s="191" t="s">
        <v>199</v>
      </c>
      <c r="F198" s="259"/>
      <c r="G198" s="18" t="s">
        <v>334</v>
      </c>
      <c r="H198" s="43">
        <v>755985135.79999995</v>
      </c>
      <c r="I198" s="41"/>
      <c r="J198" s="279"/>
      <c r="K198" s="219"/>
      <c r="L198" s="166"/>
    </row>
    <row r="199" spans="1:12" ht="22.5" x14ac:dyDescent="0.25">
      <c r="A199" s="243" t="s">
        <v>43</v>
      </c>
      <c r="B199" s="246" t="s">
        <v>34</v>
      </c>
      <c r="C199" s="246" t="s">
        <v>34</v>
      </c>
      <c r="D199" s="246" t="s">
        <v>42</v>
      </c>
      <c r="E199" s="191" t="s">
        <v>199</v>
      </c>
      <c r="F199" s="259" t="s">
        <v>1307</v>
      </c>
      <c r="G199" s="146" t="s">
        <v>563</v>
      </c>
      <c r="H199" s="43">
        <v>400000000</v>
      </c>
      <c r="I199" s="41"/>
      <c r="J199" s="279">
        <v>400000000</v>
      </c>
      <c r="K199" s="219"/>
      <c r="L199" s="166"/>
    </row>
    <row r="200" spans="1:12" ht="22.5" x14ac:dyDescent="0.25">
      <c r="A200" s="243" t="s">
        <v>43</v>
      </c>
      <c r="B200" s="246" t="s">
        <v>34</v>
      </c>
      <c r="C200" s="246" t="s">
        <v>34</v>
      </c>
      <c r="D200" s="246" t="s">
        <v>42</v>
      </c>
      <c r="E200" s="191" t="s">
        <v>199</v>
      </c>
      <c r="F200" s="259" t="s">
        <v>1308</v>
      </c>
      <c r="G200" s="146" t="s">
        <v>771</v>
      </c>
      <c r="H200" s="43">
        <v>150000000</v>
      </c>
      <c r="I200" s="41"/>
      <c r="J200" s="279">
        <v>150000000</v>
      </c>
      <c r="K200" s="219"/>
      <c r="L200" s="166"/>
    </row>
    <row r="201" spans="1:12" ht="33.75" x14ac:dyDescent="0.25">
      <c r="A201" s="243" t="s">
        <v>43</v>
      </c>
      <c r="B201" s="246" t="s">
        <v>34</v>
      </c>
      <c r="C201" s="246" t="s">
        <v>34</v>
      </c>
      <c r="D201" s="246" t="s">
        <v>42</v>
      </c>
      <c r="E201" s="191" t="s">
        <v>199</v>
      </c>
      <c r="F201" s="259" t="s">
        <v>1309</v>
      </c>
      <c r="G201" s="146" t="s">
        <v>775</v>
      </c>
      <c r="H201" s="43">
        <v>205985135.80000001</v>
      </c>
      <c r="I201" s="41"/>
      <c r="J201" s="279">
        <v>205985135.80000001</v>
      </c>
      <c r="K201" s="219"/>
      <c r="L201" s="166"/>
    </row>
    <row r="202" spans="1:12" x14ac:dyDescent="0.25">
      <c r="A202" s="243" t="s">
        <v>43</v>
      </c>
      <c r="B202" s="246" t="s">
        <v>34</v>
      </c>
      <c r="C202" s="246" t="s">
        <v>34</v>
      </c>
      <c r="D202" s="191" t="s">
        <v>44</v>
      </c>
      <c r="E202" s="194"/>
      <c r="F202" s="265"/>
      <c r="G202" s="18" t="s">
        <v>1396</v>
      </c>
      <c r="H202" s="43">
        <v>5812115973.2699995</v>
      </c>
      <c r="I202" s="41"/>
      <c r="J202" s="279"/>
      <c r="K202" s="219"/>
      <c r="L202" s="166"/>
    </row>
    <row r="203" spans="1:12" x14ac:dyDescent="0.25">
      <c r="A203" s="243" t="s">
        <v>43</v>
      </c>
      <c r="B203" s="246" t="s">
        <v>34</v>
      </c>
      <c r="C203" s="246" t="s">
        <v>34</v>
      </c>
      <c r="D203" s="191" t="s">
        <v>44</v>
      </c>
      <c r="E203" s="191" t="s">
        <v>211</v>
      </c>
      <c r="F203" s="259"/>
      <c r="G203" s="18" t="s">
        <v>347</v>
      </c>
      <c r="H203" s="43">
        <v>607186346.72000003</v>
      </c>
      <c r="I203" s="41"/>
      <c r="J203" s="279"/>
      <c r="K203" s="219"/>
      <c r="L203" s="166"/>
    </row>
    <row r="204" spans="1:12" ht="33.75" x14ac:dyDescent="0.25">
      <c r="A204" s="243" t="s">
        <v>43</v>
      </c>
      <c r="B204" s="246" t="s">
        <v>34</v>
      </c>
      <c r="C204" s="246" t="s">
        <v>34</v>
      </c>
      <c r="D204" s="191" t="s">
        <v>44</v>
      </c>
      <c r="E204" s="191" t="s">
        <v>211</v>
      </c>
      <c r="F204" s="259" t="s">
        <v>1186</v>
      </c>
      <c r="G204" s="146" t="s">
        <v>659</v>
      </c>
      <c r="H204" s="43">
        <v>244688993.22000003</v>
      </c>
      <c r="I204" s="41">
        <v>244688993.22</v>
      </c>
      <c r="J204" s="279"/>
      <c r="K204" s="219"/>
      <c r="L204" s="166"/>
    </row>
    <row r="205" spans="1:12" ht="33.75" x14ac:dyDescent="0.25">
      <c r="A205" s="243" t="s">
        <v>43</v>
      </c>
      <c r="B205" s="246" t="s">
        <v>34</v>
      </c>
      <c r="C205" s="246" t="s">
        <v>34</v>
      </c>
      <c r="D205" s="191" t="s">
        <v>44</v>
      </c>
      <c r="E205" s="191" t="s">
        <v>211</v>
      </c>
      <c r="F205" s="259" t="s">
        <v>1187</v>
      </c>
      <c r="G205" s="146" t="s">
        <v>825</v>
      </c>
      <c r="H205" s="43">
        <v>262497353.5</v>
      </c>
      <c r="I205" s="41">
        <v>262497353.5</v>
      </c>
      <c r="J205" s="279"/>
      <c r="K205" s="219"/>
      <c r="L205" s="166"/>
    </row>
    <row r="206" spans="1:12" ht="22.5" x14ac:dyDescent="0.25">
      <c r="A206" s="243" t="s">
        <v>43</v>
      </c>
      <c r="B206" s="246" t="s">
        <v>34</v>
      </c>
      <c r="C206" s="246" t="s">
        <v>34</v>
      </c>
      <c r="D206" s="191" t="s">
        <v>44</v>
      </c>
      <c r="E206" s="191" t="s">
        <v>211</v>
      </c>
      <c r="F206" s="259" t="s">
        <v>1188</v>
      </c>
      <c r="G206" s="146" t="s">
        <v>660</v>
      </c>
      <c r="H206" s="43">
        <v>100000000</v>
      </c>
      <c r="I206" s="41">
        <v>100000000</v>
      </c>
      <c r="J206" s="279"/>
      <c r="K206" s="219"/>
      <c r="L206" s="166"/>
    </row>
    <row r="207" spans="1:12" x14ac:dyDescent="0.25">
      <c r="A207" s="243" t="s">
        <v>43</v>
      </c>
      <c r="B207" s="246" t="s">
        <v>34</v>
      </c>
      <c r="C207" s="246" t="s">
        <v>34</v>
      </c>
      <c r="D207" s="191" t="s">
        <v>44</v>
      </c>
      <c r="E207" s="191" t="s">
        <v>213</v>
      </c>
      <c r="F207" s="259"/>
      <c r="G207" s="18" t="s">
        <v>354</v>
      </c>
      <c r="H207" s="43">
        <v>3316113452.6499996</v>
      </c>
      <c r="I207" s="41"/>
      <c r="J207" s="279"/>
      <c r="K207" s="219"/>
      <c r="L207" s="166"/>
    </row>
    <row r="208" spans="1:12" ht="22.5" x14ac:dyDescent="0.25">
      <c r="A208" s="243" t="s">
        <v>43</v>
      </c>
      <c r="B208" s="246" t="s">
        <v>34</v>
      </c>
      <c r="C208" s="246" t="s">
        <v>34</v>
      </c>
      <c r="D208" s="191" t="s">
        <v>44</v>
      </c>
      <c r="E208" s="191" t="s">
        <v>213</v>
      </c>
      <c r="F208" s="259" t="s">
        <v>1189</v>
      </c>
      <c r="G208" s="146" t="s">
        <v>826</v>
      </c>
      <c r="H208" s="43">
        <v>50000000</v>
      </c>
      <c r="I208" s="41">
        <v>50000000</v>
      </c>
      <c r="J208" s="279"/>
      <c r="K208" s="219"/>
      <c r="L208" s="166"/>
    </row>
    <row r="209" spans="1:12" ht="33.75" x14ac:dyDescent="0.25">
      <c r="A209" s="243" t="s">
        <v>43</v>
      </c>
      <c r="B209" s="246" t="s">
        <v>34</v>
      </c>
      <c r="C209" s="246" t="s">
        <v>34</v>
      </c>
      <c r="D209" s="191" t="s">
        <v>44</v>
      </c>
      <c r="E209" s="191" t="s">
        <v>213</v>
      </c>
      <c r="F209" s="259" t="s">
        <v>1310</v>
      </c>
      <c r="G209" s="146" t="s">
        <v>827</v>
      </c>
      <c r="H209" s="43">
        <v>450000000</v>
      </c>
      <c r="I209" s="41"/>
      <c r="J209" s="279">
        <v>450000000</v>
      </c>
      <c r="K209" s="219"/>
      <c r="L209" s="166"/>
    </row>
    <row r="210" spans="1:12" ht="22.5" x14ac:dyDescent="0.25">
      <c r="A210" s="243" t="s">
        <v>43</v>
      </c>
      <c r="B210" s="246" t="s">
        <v>34</v>
      </c>
      <c r="C210" s="246" t="s">
        <v>34</v>
      </c>
      <c r="D210" s="191" t="s">
        <v>44</v>
      </c>
      <c r="E210" s="191" t="s">
        <v>213</v>
      </c>
      <c r="F210" s="259" t="s">
        <v>1190</v>
      </c>
      <c r="G210" s="146" t="s">
        <v>828</v>
      </c>
      <c r="H210" s="43">
        <v>57480000</v>
      </c>
      <c r="I210" s="41">
        <v>57480000</v>
      </c>
      <c r="J210" s="279"/>
      <c r="K210" s="219"/>
      <c r="L210" s="166"/>
    </row>
    <row r="211" spans="1:12" ht="22.5" x14ac:dyDescent="0.25">
      <c r="A211" s="243" t="s">
        <v>43</v>
      </c>
      <c r="B211" s="246" t="s">
        <v>34</v>
      </c>
      <c r="C211" s="246" t="s">
        <v>34</v>
      </c>
      <c r="D211" s="191" t="s">
        <v>44</v>
      </c>
      <c r="E211" s="191" t="s">
        <v>213</v>
      </c>
      <c r="F211" s="259" t="s">
        <v>1191</v>
      </c>
      <c r="G211" s="146" t="s">
        <v>829</v>
      </c>
      <c r="H211" s="43">
        <v>149400000</v>
      </c>
      <c r="I211" s="41">
        <v>149400000</v>
      </c>
      <c r="J211" s="279"/>
      <c r="K211" s="219"/>
      <c r="L211" s="166"/>
    </row>
    <row r="212" spans="1:12" ht="22.5" x14ac:dyDescent="0.25">
      <c r="A212" s="243" t="s">
        <v>43</v>
      </c>
      <c r="B212" s="246" t="s">
        <v>34</v>
      </c>
      <c r="C212" s="246" t="s">
        <v>34</v>
      </c>
      <c r="D212" s="191" t="s">
        <v>44</v>
      </c>
      <c r="E212" s="191" t="s">
        <v>213</v>
      </c>
      <c r="F212" s="259" t="s">
        <v>1311</v>
      </c>
      <c r="G212" s="146" t="s">
        <v>830</v>
      </c>
      <c r="H212" s="43">
        <v>35000000</v>
      </c>
      <c r="I212" s="41"/>
      <c r="J212" s="279">
        <v>35000000</v>
      </c>
      <c r="K212" s="219"/>
      <c r="L212" s="166"/>
    </row>
    <row r="213" spans="1:12" ht="22.5" x14ac:dyDescent="0.25">
      <c r="A213" s="243" t="s">
        <v>43</v>
      </c>
      <c r="B213" s="246" t="s">
        <v>34</v>
      </c>
      <c r="C213" s="246" t="s">
        <v>34</v>
      </c>
      <c r="D213" s="191" t="s">
        <v>44</v>
      </c>
      <c r="E213" s="191" t="s">
        <v>213</v>
      </c>
      <c r="F213" s="259" t="s">
        <v>1312</v>
      </c>
      <c r="G213" s="146" t="s">
        <v>661</v>
      </c>
      <c r="H213" s="43">
        <v>130000000</v>
      </c>
      <c r="I213" s="41"/>
      <c r="J213" s="279">
        <v>130000000</v>
      </c>
      <c r="K213" s="219"/>
      <c r="L213" s="166"/>
    </row>
    <row r="214" spans="1:12" ht="22.5" x14ac:dyDescent="0.25">
      <c r="A214" s="243" t="s">
        <v>43</v>
      </c>
      <c r="B214" s="246" t="s">
        <v>34</v>
      </c>
      <c r="C214" s="246" t="s">
        <v>34</v>
      </c>
      <c r="D214" s="191" t="s">
        <v>44</v>
      </c>
      <c r="E214" s="191" t="s">
        <v>213</v>
      </c>
      <c r="F214" s="259" t="s">
        <v>1313</v>
      </c>
      <c r="G214" s="146" t="s">
        <v>831</v>
      </c>
      <c r="H214" s="43">
        <v>50000000</v>
      </c>
      <c r="I214" s="41"/>
      <c r="J214" s="279">
        <v>50000000</v>
      </c>
      <c r="K214" s="219"/>
      <c r="L214" s="166"/>
    </row>
    <row r="215" spans="1:12" ht="33.75" x14ac:dyDescent="0.25">
      <c r="A215" s="243" t="s">
        <v>43</v>
      </c>
      <c r="B215" s="246" t="s">
        <v>34</v>
      </c>
      <c r="C215" s="246" t="s">
        <v>34</v>
      </c>
      <c r="D215" s="191" t="s">
        <v>44</v>
      </c>
      <c r="E215" s="191" t="s">
        <v>213</v>
      </c>
      <c r="F215" s="259" t="s">
        <v>1314</v>
      </c>
      <c r="G215" s="146" t="s">
        <v>662</v>
      </c>
      <c r="H215" s="43">
        <v>99400000</v>
      </c>
      <c r="I215" s="41"/>
      <c r="J215" s="279">
        <v>99400000</v>
      </c>
      <c r="K215" s="219"/>
      <c r="L215" s="166"/>
    </row>
    <row r="216" spans="1:12" ht="22.5" x14ac:dyDescent="0.25">
      <c r="A216" s="243" t="s">
        <v>43</v>
      </c>
      <c r="B216" s="246" t="s">
        <v>34</v>
      </c>
      <c r="C216" s="246" t="s">
        <v>34</v>
      </c>
      <c r="D216" s="191" t="s">
        <v>44</v>
      </c>
      <c r="E216" s="191" t="s">
        <v>213</v>
      </c>
      <c r="F216" s="259" t="s">
        <v>1315</v>
      </c>
      <c r="G216" s="146" t="s">
        <v>832</v>
      </c>
      <c r="H216" s="43">
        <v>79672209.819999993</v>
      </c>
      <c r="I216" s="41"/>
      <c r="J216" s="279">
        <v>79672209.819999993</v>
      </c>
      <c r="K216" s="219"/>
      <c r="L216" s="166"/>
    </row>
    <row r="217" spans="1:12" ht="22.5" x14ac:dyDescent="0.25">
      <c r="A217" s="243" t="s">
        <v>43</v>
      </c>
      <c r="B217" s="246" t="s">
        <v>34</v>
      </c>
      <c r="C217" s="246" t="s">
        <v>34</v>
      </c>
      <c r="D217" s="191" t="s">
        <v>44</v>
      </c>
      <c r="E217" s="191" t="s">
        <v>213</v>
      </c>
      <c r="F217" s="259" t="s">
        <v>1192</v>
      </c>
      <c r="G217" s="146" t="s">
        <v>865</v>
      </c>
      <c r="H217" s="43">
        <v>115102646.5</v>
      </c>
      <c r="I217" s="41">
        <v>94133653.280000001</v>
      </c>
      <c r="J217" s="279">
        <v>20968993.219999999</v>
      </c>
      <c r="K217" s="219"/>
      <c r="L217" s="166"/>
    </row>
    <row r="218" spans="1:12" ht="22.5" x14ac:dyDescent="0.25">
      <c r="A218" s="243" t="s">
        <v>43</v>
      </c>
      <c r="B218" s="246" t="s">
        <v>34</v>
      </c>
      <c r="C218" s="246" t="s">
        <v>34</v>
      </c>
      <c r="D218" s="191" t="s">
        <v>44</v>
      </c>
      <c r="E218" s="191" t="s">
        <v>213</v>
      </c>
      <c r="F218" s="259" t="s">
        <v>1316</v>
      </c>
      <c r="G218" s="146" t="s">
        <v>833</v>
      </c>
      <c r="H218" s="43">
        <v>215000000</v>
      </c>
      <c r="I218" s="41"/>
      <c r="J218" s="279">
        <v>215000000</v>
      </c>
      <c r="K218" s="219"/>
      <c r="L218" s="166"/>
    </row>
    <row r="219" spans="1:12" ht="22.5" x14ac:dyDescent="0.25">
      <c r="A219" s="243" t="s">
        <v>43</v>
      </c>
      <c r="B219" s="246" t="s">
        <v>34</v>
      </c>
      <c r="C219" s="246" t="s">
        <v>34</v>
      </c>
      <c r="D219" s="191" t="s">
        <v>44</v>
      </c>
      <c r="E219" s="191" t="s">
        <v>213</v>
      </c>
      <c r="F219" s="259" t="s">
        <v>1317</v>
      </c>
      <c r="G219" s="146" t="s">
        <v>834</v>
      </c>
      <c r="H219" s="43">
        <v>183070000</v>
      </c>
      <c r="I219" s="41"/>
      <c r="J219" s="279">
        <v>183070000</v>
      </c>
      <c r="K219" s="219"/>
      <c r="L219" s="166"/>
    </row>
    <row r="220" spans="1:12" ht="22.5" x14ac:dyDescent="0.25">
      <c r="A220" s="243" t="s">
        <v>43</v>
      </c>
      <c r="B220" s="246" t="s">
        <v>34</v>
      </c>
      <c r="C220" s="246" t="s">
        <v>34</v>
      </c>
      <c r="D220" s="191" t="s">
        <v>44</v>
      </c>
      <c r="E220" s="191" t="s">
        <v>213</v>
      </c>
      <c r="F220" s="259" t="s">
        <v>1318</v>
      </c>
      <c r="G220" s="146" t="s">
        <v>835</v>
      </c>
      <c r="H220" s="43">
        <v>100000000</v>
      </c>
      <c r="I220" s="41"/>
      <c r="J220" s="279">
        <v>100000000</v>
      </c>
      <c r="K220" s="219"/>
      <c r="L220" s="166"/>
    </row>
    <row r="221" spans="1:12" ht="33.75" x14ac:dyDescent="0.25">
      <c r="A221" s="243" t="s">
        <v>43</v>
      </c>
      <c r="B221" s="246" t="s">
        <v>34</v>
      </c>
      <c r="C221" s="246" t="s">
        <v>34</v>
      </c>
      <c r="D221" s="191" t="s">
        <v>44</v>
      </c>
      <c r="E221" s="191" t="s">
        <v>213</v>
      </c>
      <c r="F221" s="259" t="s">
        <v>1319</v>
      </c>
      <c r="G221" s="146" t="s">
        <v>836</v>
      </c>
      <c r="H221" s="43">
        <v>180000000</v>
      </c>
      <c r="I221" s="41"/>
      <c r="J221" s="279">
        <v>180000000</v>
      </c>
      <c r="K221" s="219"/>
      <c r="L221" s="166"/>
    </row>
    <row r="222" spans="1:12" ht="33.75" x14ac:dyDescent="0.25">
      <c r="A222" s="243" t="s">
        <v>43</v>
      </c>
      <c r="B222" s="246" t="s">
        <v>34</v>
      </c>
      <c r="C222" s="246" t="s">
        <v>34</v>
      </c>
      <c r="D222" s="191" t="s">
        <v>44</v>
      </c>
      <c r="E222" s="191" t="s">
        <v>213</v>
      </c>
      <c r="F222" s="259" t="s">
        <v>1320</v>
      </c>
      <c r="G222" s="146" t="s">
        <v>837</v>
      </c>
      <c r="H222" s="43">
        <v>100000000</v>
      </c>
      <c r="I222" s="41"/>
      <c r="J222" s="279">
        <v>100000000</v>
      </c>
      <c r="K222" s="219"/>
      <c r="L222" s="166"/>
    </row>
    <row r="223" spans="1:12" ht="22.5" x14ac:dyDescent="0.25">
      <c r="A223" s="243" t="s">
        <v>43</v>
      </c>
      <c r="B223" s="246" t="s">
        <v>34</v>
      </c>
      <c r="C223" s="246" t="s">
        <v>34</v>
      </c>
      <c r="D223" s="191" t="s">
        <v>44</v>
      </c>
      <c r="E223" s="191" t="s">
        <v>213</v>
      </c>
      <c r="F223" s="259" t="s">
        <v>1199</v>
      </c>
      <c r="G223" s="146" t="s">
        <v>838</v>
      </c>
      <c r="H223" s="43">
        <v>120000000</v>
      </c>
      <c r="I223" s="41"/>
      <c r="J223" s="279">
        <v>120000000</v>
      </c>
      <c r="K223" s="219"/>
      <c r="L223" s="166"/>
    </row>
    <row r="224" spans="1:12" ht="22.5" x14ac:dyDescent="0.25">
      <c r="A224" s="243" t="s">
        <v>43</v>
      </c>
      <c r="B224" s="246" t="s">
        <v>34</v>
      </c>
      <c r="C224" s="246" t="s">
        <v>34</v>
      </c>
      <c r="D224" s="191" t="s">
        <v>44</v>
      </c>
      <c r="E224" s="191" t="s">
        <v>213</v>
      </c>
      <c r="F224" s="259" t="s">
        <v>1321</v>
      </c>
      <c r="G224" s="146" t="s">
        <v>663</v>
      </c>
      <c r="H224" s="43">
        <v>845070000</v>
      </c>
      <c r="I224" s="41"/>
      <c r="J224" s="279">
        <v>845070000</v>
      </c>
      <c r="K224" s="219"/>
      <c r="L224" s="166"/>
    </row>
    <row r="225" spans="1:12" ht="22.5" x14ac:dyDescent="0.25">
      <c r="A225" s="243" t="s">
        <v>43</v>
      </c>
      <c r="B225" s="246" t="s">
        <v>34</v>
      </c>
      <c r="C225" s="246" t="s">
        <v>34</v>
      </c>
      <c r="D225" s="191" t="s">
        <v>44</v>
      </c>
      <c r="E225" s="191" t="s">
        <v>213</v>
      </c>
      <c r="F225" s="259" t="s">
        <v>1322</v>
      </c>
      <c r="G225" s="146" t="s">
        <v>1132</v>
      </c>
      <c r="H225" s="43">
        <v>356918596.33000004</v>
      </c>
      <c r="I225" s="41"/>
      <c r="J225" s="279">
        <v>356918596.32999998</v>
      </c>
      <c r="K225" s="219"/>
      <c r="L225" s="166"/>
    </row>
    <row r="226" spans="1:12" x14ac:dyDescent="0.25">
      <c r="A226" s="243" t="s">
        <v>43</v>
      </c>
      <c r="B226" s="246" t="s">
        <v>34</v>
      </c>
      <c r="C226" s="246" t="s">
        <v>34</v>
      </c>
      <c r="D226" s="191" t="s">
        <v>44</v>
      </c>
      <c r="E226" s="191" t="s">
        <v>215</v>
      </c>
      <c r="F226" s="259"/>
      <c r="G226" s="18" t="s">
        <v>369</v>
      </c>
      <c r="H226" s="43">
        <v>268816173.89999998</v>
      </c>
      <c r="I226" s="41"/>
      <c r="J226" s="279"/>
      <c r="K226" s="219"/>
      <c r="L226" s="166"/>
    </row>
    <row r="227" spans="1:12" ht="33.75" x14ac:dyDescent="0.25">
      <c r="A227" s="243" t="s">
        <v>43</v>
      </c>
      <c r="B227" s="246" t="s">
        <v>34</v>
      </c>
      <c r="C227" s="246" t="s">
        <v>34</v>
      </c>
      <c r="D227" s="191" t="s">
        <v>44</v>
      </c>
      <c r="E227" s="191" t="s">
        <v>215</v>
      </c>
      <c r="F227" s="259" t="s">
        <v>1193</v>
      </c>
      <c r="G227" s="146" t="s">
        <v>664</v>
      </c>
      <c r="H227" s="43">
        <v>268816173.89999998</v>
      </c>
      <c r="I227" s="41">
        <v>120000000</v>
      </c>
      <c r="J227" s="279">
        <v>148816173.90000001</v>
      </c>
      <c r="K227" s="219"/>
      <c r="L227" s="166"/>
    </row>
    <row r="228" spans="1:12" x14ac:dyDescent="0.25">
      <c r="A228" s="243" t="s">
        <v>43</v>
      </c>
      <c r="B228" s="246" t="s">
        <v>34</v>
      </c>
      <c r="C228" s="246" t="s">
        <v>34</v>
      </c>
      <c r="D228" s="191" t="s">
        <v>44</v>
      </c>
      <c r="E228" s="191" t="s">
        <v>217</v>
      </c>
      <c r="F228" s="259"/>
      <c r="G228" s="18" t="s">
        <v>372</v>
      </c>
      <c r="H228" s="43">
        <v>1620000000</v>
      </c>
      <c r="I228" s="41"/>
      <c r="J228" s="279"/>
      <c r="K228" s="219"/>
      <c r="L228" s="166"/>
    </row>
    <row r="229" spans="1:12" ht="22.5" x14ac:dyDescent="0.25">
      <c r="A229" s="243" t="s">
        <v>43</v>
      </c>
      <c r="B229" s="246" t="s">
        <v>34</v>
      </c>
      <c r="C229" s="246" t="s">
        <v>34</v>
      </c>
      <c r="D229" s="191" t="s">
        <v>44</v>
      </c>
      <c r="E229" s="191" t="s">
        <v>217</v>
      </c>
      <c r="F229" s="259" t="s">
        <v>1323</v>
      </c>
      <c r="G229" s="146" t="s">
        <v>839</v>
      </c>
      <c r="H229" s="43">
        <v>300000000</v>
      </c>
      <c r="I229" s="41"/>
      <c r="J229" s="279">
        <v>300000000</v>
      </c>
      <c r="K229" s="219"/>
      <c r="L229" s="166"/>
    </row>
    <row r="230" spans="1:12" ht="22.5" x14ac:dyDescent="0.25">
      <c r="A230" s="250" t="s">
        <v>43</v>
      </c>
      <c r="B230" s="246" t="s">
        <v>34</v>
      </c>
      <c r="C230" s="246" t="s">
        <v>34</v>
      </c>
      <c r="D230" s="191" t="s">
        <v>44</v>
      </c>
      <c r="E230" s="191" t="s">
        <v>217</v>
      </c>
      <c r="F230" s="259" t="s">
        <v>1324</v>
      </c>
      <c r="G230" s="146" t="s">
        <v>1122</v>
      </c>
      <c r="H230" s="43">
        <v>1200000000</v>
      </c>
      <c r="I230" s="41"/>
      <c r="J230" s="279">
        <v>1200000000</v>
      </c>
      <c r="K230" s="219"/>
      <c r="L230" s="166"/>
    </row>
    <row r="231" spans="1:12" ht="22.5" x14ac:dyDescent="0.25">
      <c r="A231" s="250" t="s">
        <v>43</v>
      </c>
      <c r="B231" s="246" t="s">
        <v>34</v>
      </c>
      <c r="C231" s="246" t="s">
        <v>34</v>
      </c>
      <c r="D231" s="191" t="s">
        <v>44</v>
      </c>
      <c r="E231" s="191" t="s">
        <v>217</v>
      </c>
      <c r="F231" s="259" t="s">
        <v>1325</v>
      </c>
      <c r="G231" s="146" t="s">
        <v>841</v>
      </c>
      <c r="H231" s="43">
        <v>120000000</v>
      </c>
      <c r="I231" s="41"/>
      <c r="J231" s="279">
        <v>120000000</v>
      </c>
      <c r="K231" s="219"/>
      <c r="L231" s="166"/>
    </row>
    <row r="232" spans="1:12" x14ac:dyDescent="0.25">
      <c r="A232" s="243" t="s">
        <v>43</v>
      </c>
      <c r="B232" s="246" t="s">
        <v>34</v>
      </c>
      <c r="C232" s="246" t="s">
        <v>34</v>
      </c>
      <c r="D232" s="191" t="s">
        <v>54</v>
      </c>
      <c r="E232" s="194"/>
      <c r="F232" s="265"/>
      <c r="G232" s="18" t="s">
        <v>55</v>
      </c>
      <c r="H232" s="43">
        <v>550000000</v>
      </c>
      <c r="I232" s="41"/>
      <c r="J232" s="279"/>
      <c r="K232" s="219"/>
      <c r="L232" s="166"/>
    </row>
    <row r="233" spans="1:12" x14ac:dyDescent="0.25">
      <c r="A233" s="243" t="s">
        <v>43</v>
      </c>
      <c r="B233" s="246" t="s">
        <v>34</v>
      </c>
      <c r="C233" s="246" t="s">
        <v>34</v>
      </c>
      <c r="D233" s="191" t="s">
        <v>54</v>
      </c>
      <c r="E233" s="191" t="s">
        <v>80</v>
      </c>
      <c r="F233" s="259"/>
      <c r="G233" s="18" t="s">
        <v>81</v>
      </c>
      <c r="H233" s="43">
        <v>100000000</v>
      </c>
      <c r="I233" s="41"/>
      <c r="J233" s="279"/>
      <c r="K233" s="219"/>
      <c r="L233" s="166"/>
    </row>
    <row r="234" spans="1:12" ht="22.5" x14ac:dyDescent="0.25">
      <c r="A234" s="243" t="s">
        <v>43</v>
      </c>
      <c r="B234" s="246" t="s">
        <v>34</v>
      </c>
      <c r="C234" s="246" t="s">
        <v>34</v>
      </c>
      <c r="D234" s="191" t="s">
        <v>54</v>
      </c>
      <c r="E234" s="191" t="s">
        <v>80</v>
      </c>
      <c r="F234" s="259" t="s">
        <v>1326</v>
      </c>
      <c r="G234" s="146" t="s">
        <v>665</v>
      </c>
      <c r="H234" s="43">
        <v>100000000</v>
      </c>
      <c r="I234" s="41"/>
      <c r="J234" s="279">
        <v>100000000</v>
      </c>
      <c r="K234" s="219"/>
      <c r="L234" s="166"/>
    </row>
    <row r="235" spans="1:12" x14ac:dyDescent="0.25">
      <c r="A235" s="243" t="s">
        <v>43</v>
      </c>
      <c r="B235" s="246" t="s">
        <v>34</v>
      </c>
      <c r="C235" s="246" t="s">
        <v>34</v>
      </c>
      <c r="D235" s="191" t="s">
        <v>54</v>
      </c>
      <c r="E235" s="191" t="s">
        <v>90</v>
      </c>
      <c r="F235" s="259"/>
      <c r="G235" s="18" t="s">
        <v>91</v>
      </c>
      <c r="H235" s="43">
        <v>400000000</v>
      </c>
      <c r="I235" s="41"/>
      <c r="J235" s="279"/>
      <c r="K235" s="219"/>
      <c r="L235" s="166"/>
    </row>
    <row r="236" spans="1:12" ht="22.5" x14ac:dyDescent="0.25">
      <c r="A236" s="243" t="s">
        <v>43</v>
      </c>
      <c r="B236" s="246" t="s">
        <v>34</v>
      </c>
      <c r="C236" s="246" t="s">
        <v>34</v>
      </c>
      <c r="D236" s="191" t="s">
        <v>54</v>
      </c>
      <c r="E236" s="191" t="s">
        <v>90</v>
      </c>
      <c r="F236" s="259" t="s">
        <v>1327</v>
      </c>
      <c r="G236" s="146" t="s">
        <v>784</v>
      </c>
      <c r="H236" s="43">
        <v>300000000</v>
      </c>
      <c r="I236" s="41"/>
      <c r="J236" s="279">
        <v>300000000</v>
      </c>
      <c r="K236" s="219"/>
      <c r="L236" s="166"/>
    </row>
    <row r="237" spans="1:12" ht="22.5" x14ac:dyDescent="0.25">
      <c r="A237" s="243" t="s">
        <v>43</v>
      </c>
      <c r="B237" s="246" t="s">
        <v>34</v>
      </c>
      <c r="C237" s="246" t="s">
        <v>34</v>
      </c>
      <c r="D237" s="191" t="s">
        <v>54</v>
      </c>
      <c r="E237" s="191" t="s">
        <v>90</v>
      </c>
      <c r="F237" s="259" t="s">
        <v>1328</v>
      </c>
      <c r="G237" s="146" t="s">
        <v>783</v>
      </c>
      <c r="H237" s="43">
        <v>100000000</v>
      </c>
      <c r="I237" s="41"/>
      <c r="J237" s="279">
        <v>100000000</v>
      </c>
      <c r="K237" s="219"/>
      <c r="L237" s="166"/>
    </row>
    <row r="238" spans="1:12" x14ac:dyDescent="0.25">
      <c r="A238" s="243" t="s">
        <v>43</v>
      </c>
      <c r="B238" s="246" t="s">
        <v>34</v>
      </c>
      <c r="C238" s="246" t="s">
        <v>34</v>
      </c>
      <c r="D238" s="191" t="s">
        <v>54</v>
      </c>
      <c r="E238" s="191" t="s">
        <v>94</v>
      </c>
      <c r="F238" s="259"/>
      <c r="G238" s="18" t="s">
        <v>95</v>
      </c>
      <c r="H238" s="43">
        <v>50000000</v>
      </c>
      <c r="I238" s="41"/>
      <c r="J238" s="279"/>
      <c r="K238" s="219"/>
      <c r="L238" s="166"/>
    </row>
    <row r="239" spans="1:12" ht="22.5" x14ac:dyDescent="0.25">
      <c r="A239" s="243" t="s">
        <v>43</v>
      </c>
      <c r="B239" s="246" t="s">
        <v>34</v>
      </c>
      <c r="C239" s="246" t="s">
        <v>34</v>
      </c>
      <c r="D239" s="191" t="s">
        <v>54</v>
      </c>
      <c r="E239" s="191" t="s">
        <v>94</v>
      </c>
      <c r="F239" s="259" t="s">
        <v>1329</v>
      </c>
      <c r="G239" s="146" t="s">
        <v>785</v>
      </c>
      <c r="H239" s="43">
        <v>50000000</v>
      </c>
      <c r="I239" s="41"/>
      <c r="J239" s="279">
        <v>50000000</v>
      </c>
      <c r="K239" s="219"/>
      <c r="L239" s="166"/>
    </row>
    <row r="240" spans="1:12" x14ac:dyDescent="0.25">
      <c r="A240" s="241" t="s">
        <v>44</v>
      </c>
      <c r="B240" s="245"/>
      <c r="C240" s="245"/>
      <c r="D240" s="245"/>
      <c r="E240" s="245"/>
      <c r="F240" s="266"/>
      <c r="G240" s="49" t="s">
        <v>511</v>
      </c>
      <c r="H240" s="122">
        <v>7560405949.999999</v>
      </c>
      <c r="I240" s="41"/>
      <c r="J240" s="279"/>
      <c r="K240" s="219"/>
      <c r="L240" s="166"/>
    </row>
    <row r="241" spans="1:12" x14ac:dyDescent="0.25">
      <c r="A241" s="243" t="s">
        <v>44</v>
      </c>
      <c r="B241" s="191" t="s">
        <v>34</v>
      </c>
      <c r="C241" s="191"/>
      <c r="D241" s="191"/>
      <c r="E241" s="191"/>
      <c r="F241" s="259"/>
      <c r="G241" s="18" t="s">
        <v>45</v>
      </c>
      <c r="H241" s="43">
        <v>399999999.69</v>
      </c>
      <c r="I241" s="41"/>
      <c r="J241" s="279"/>
      <c r="K241" s="219"/>
      <c r="L241" s="166"/>
    </row>
    <row r="242" spans="1:12" ht="22.5" x14ac:dyDescent="0.25">
      <c r="A242" s="243" t="s">
        <v>44</v>
      </c>
      <c r="B242" s="246" t="s">
        <v>34</v>
      </c>
      <c r="C242" s="191" t="s">
        <v>34</v>
      </c>
      <c r="D242" s="191"/>
      <c r="E242" s="191"/>
      <c r="F242" s="259"/>
      <c r="G242" s="18" t="s">
        <v>1142</v>
      </c>
      <c r="H242" s="43">
        <v>399999999.69</v>
      </c>
      <c r="I242" s="41"/>
      <c r="J242" s="279"/>
      <c r="K242" s="219"/>
      <c r="L242" s="166"/>
    </row>
    <row r="243" spans="1:12" x14ac:dyDescent="0.25">
      <c r="A243" s="243" t="s">
        <v>44</v>
      </c>
      <c r="B243" s="246" t="s">
        <v>34</v>
      </c>
      <c r="C243" s="246" t="s">
        <v>34</v>
      </c>
      <c r="D243" s="246" t="s">
        <v>54</v>
      </c>
      <c r="E243" s="191"/>
      <c r="F243" s="259"/>
      <c r="G243" s="18" t="s">
        <v>55</v>
      </c>
      <c r="H243" s="43">
        <v>399999999.69</v>
      </c>
      <c r="I243" s="41"/>
      <c r="J243" s="279"/>
      <c r="K243" s="219"/>
      <c r="L243" s="166"/>
    </row>
    <row r="244" spans="1:12" x14ac:dyDescent="0.25">
      <c r="A244" s="243" t="s">
        <v>44</v>
      </c>
      <c r="B244" s="246" t="s">
        <v>34</v>
      </c>
      <c r="C244" s="246" t="s">
        <v>34</v>
      </c>
      <c r="D244" s="246" t="s">
        <v>54</v>
      </c>
      <c r="E244" s="246" t="s">
        <v>90</v>
      </c>
      <c r="F244" s="263"/>
      <c r="G244" s="18" t="s">
        <v>91</v>
      </c>
      <c r="H244" s="43">
        <v>399999999.69</v>
      </c>
      <c r="I244" s="41"/>
      <c r="J244" s="279"/>
      <c r="K244" s="219"/>
      <c r="L244" s="166"/>
    </row>
    <row r="245" spans="1:12" ht="33.75" x14ac:dyDescent="0.25">
      <c r="A245" s="243" t="s">
        <v>44</v>
      </c>
      <c r="B245" s="191" t="s">
        <v>34</v>
      </c>
      <c r="C245" s="191" t="s">
        <v>34</v>
      </c>
      <c r="D245" s="246" t="s">
        <v>54</v>
      </c>
      <c r="E245" s="191" t="s">
        <v>90</v>
      </c>
      <c r="F245" s="259" t="s">
        <v>1195</v>
      </c>
      <c r="G245" s="146" t="s">
        <v>1129</v>
      </c>
      <c r="H245" s="43">
        <v>200000000</v>
      </c>
      <c r="I245" s="41">
        <v>200000000</v>
      </c>
      <c r="J245" s="279"/>
      <c r="K245" s="219"/>
      <c r="L245" s="166"/>
    </row>
    <row r="246" spans="1:12" ht="33.75" x14ac:dyDescent="0.25">
      <c r="A246" s="243" t="s">
        <v>44</v>
      </c>
      <c r="B246" s="191" t="s">
        <v>34</v>
      </c>
      <c r="C246" s="191" t="s">
        <v>34</v>
      </c>
      <c r="D246" s="246" t="s">
        <v>54</v>
      </c>
      <c r="E246" s="191" t="s">
        <v>90</v>
      </c>
      <c r="F246" s="259" t="s">
        <v>1194</v>
      </c>
      <c r="G246" s="146" t="s">
        <v>1131</v>
      </c>
      <c r="H246" s="43">
        <v>199999999.69</v>
      </c>
      <c r="I246" s="41">
        <v>93361194.799999997</v>
      </c>
      <c r="J246" s="279">
        <v>106638804.89</v>
      </c>
      <c r="K246" s="219"/>
      <c r="L246" s="166"/>
    </row>
    <row r="247" spans="1:12" x14ac:dyDescent="0.25">
      <c r="A247" s="243" t="s">
        <v>44</v>
      </c>
      <c r="B247" s="191" t="s">
        <v>40</v>
      </c>
      <c r="C247" s="191"/>
      <c r="D247" s="191"/>
      <c r="E247" s="191"/>
      <c r="F247" s="259"/>
      <c r="G247" s="18" t="s">
        <v>275</v>
      </c>
      <c r="H247" s="43">
        <v>6095617841.6700001</v>
      </c>
      <c r="I247" s="41"/>
      <c r="J247" s="279"/>
      <c r="K247" s="219"/>
      <c r="L247" s="166"/>
    </row>
    <row r="248" spans="1:12" ht="22.5" x14ac:dyDescent="0.25">
      <c r="A248" s="243" t="s">
        <v>44</v>
      </c>
      <c r="B248" s="191" t="s">
        <v>40</v>
      </c>
      <c r="C248" s="191" t="s">
        <v>40</v>
      </c>
      <c r="D248" s="191"/>
      <c r="E248" s="191"/>
      <c r="F248" s="259"/>
      <c r="G248" s="18" t="s">
        <v>1118</v>
      </c>
      <c r="H248" s="43">
        <v>6095617841.6700001</v>
      </c>
      <c r="I248" s="41"/>
      <c r="J248" s="279"/>
      <c r="K248" s="219"/>
      <c r="L248" s="166"/>
    </row>
    <row r="249" spans="1:12" ht="22.5" x14ac:dyDescent="0.25">
      <c r="A249" s="243" t="s">
        <v>44</v>
      </c>
      <c r="B249" s="191" t="s">
        <v>40</v>
      </c>
      <c r="C249" s="191" t="s">
        <v>40</v>
      </c>
      <c r="D249" s="191" t="s">
        <v>276</v>
      </c>
      <c r="E249" s="191"/>
      <c r="F249" s="259"/>
      <c r="G249" s="18" t="s">
        <v>277</v>
      </c>
      <c r="H249" s="43">
        <v>6095617841.6700001</v>
      </c>
      <c r="I249" s="41"/>
      <c r="J249" s="279"/>
      <c r="K249" s="219"/>
      <c r="L249" s="166"/>
    </row>
    <row r="250" spans="1:12" x14ac:dyDescent="0.25">
      <c r="A250" s="243" t="s">
        <v>44</v>
      </c>
      <c r="B250" s="191" t="s">
        <v>40</v>
      </c>
      <c r="C250" s="191" t="s">
        <v>40</v>
      </c>
      <c r="D250" s="191" t="s">
        <v>276</v>
      </c>
      <c r="E250" s="191" t="s">
        <v>391</v>
      </c>
      <c r="F250" s="259"/>
      <c r="G250" s="18" t="s">
        <v>392</v>
      </c>
      <c r="H250" s="43">
        <v>556009975.82999992</v>
      </c>
      <c r="I250" s="41"/>
      <c r="J250" s="279"/>
      <c r="K250" s="219"/>
      <c r="L250" s="166"/>
    </row>
    <row r="251" spans="1:12" ht="33.75" x14ac:dyDescent="0.25">
      <c r="A251" s="243" t="s">
        <v>44</v>
      </c>
      <c r="B251" s="191" t="s">
        <v>40</v>
      </c>
      <c r="C251" s="191" t="s">
        <v>40</v>
      </c>
      <c r="D251" s="191" t="s">
        <v>276</v>
      </c>
      <c r="E251" s="191" t="s">
        <v>391</v>
      </c>
      <c r="F251" s="259" t="s">
        <v>1196</v>
      </c>
      <c r="G251" s="146" t="s">
        <v>1126</v>
      </c>
      <c r="H251" s="43">
        <v>356009975.82999998</v>
      </c>
      <c r="I251" s="41">
        <v>117963894.75</v>
      </c>
      <c r="J251" s="279">
        <v>238046081.08000001</v>
      </c>
      <c r="K251" s="219"/>
      <c r="L251" s="166"/>
    </row>
    <row r="252" spans="1:12" ht="33.75" x14ac:dyDescent="0.25">
      <c r="A252" s="243" t="s">
        <v>44</v>
      </c>
      <c r="B252" s="191" t="s">
        <v>40</v>
      </c>
      <c r="C252" s="191" t="s">
        <v>40</v>
      </c>
      <c r="D252" s="191" t="s">
        <v>276</v>
      </c>
      <c r="E252" s="191" t="s">
        <v>391</v>
      </c>
      <c r="F252" s="259" t="s">
        <v>1330</v>
      </c>
      <c r="G252" s="146" t="s">
        <v>912</v>
      </c>
      <c r="H252" s="43">
        <v>200000000</v>
      </c>
      <c r="I252" s="41"/>
      <c r="J252" s="279">
        <v>200000000</v>
      </c>
      <c r="K252" s="219"/>
      <c r="L252" s="166"/>
    </row>
    <row r="253" spans="1:12" x14ac:dyDescent="0.25">
      <c r="A253" s="243" t="s">
        <v>44</v>
      </c>
      <c r="B253" s="191" t="s">
        <v>40</v>
      </c>
      <c r="C253" s="191" t="s">
        <v>40</v>
      </c>
      <c r="D253" s="191" t="s">
        <v>276</v>
      </c>
      <c r="E253" s="191" t="s">
        <v>395</v>
      </c>
      <c r="F253" s="259"/>
      <c r="G253" s="18" t="s">
        <v>396</v>
      </c>
      <c r="H253" s="43">
        <v>3261622730.04</v>
      </c>
      <c r="I253" s="41"/>
      <c r="J253" s="279"/>
      <c r="K253" s="219"/>
      <c r="L253" s="166"/>
    </row>
    <row r="254" spans="1:12" ht="22.5" x14ac:dyDescent="0.25">
      <c r="A254" s="243" t="s">
        <v>44</v>
      </c>
      <c r="B254" s="191" t="s">
        <v>40</v>
      </c>
      <c r="C254" s="191" t="s">
        <v>40</v>
      </c>
      <c r="D254" s="191" t="s">
        <v>276</v>
      </c>
      <c r="E254" s="191" t="s">
        <v>395</v>
      </c>
      <c r="F254" s="259" t="s">
        <v>1331</v>
      </c>
      <c r="G254" s="146" t="s">
        <v>1108</v>
      </c>
      <c r="H254" s="43">
        <v>180000000</v>
      </c>
      <c r="I254" s="41"/>
      <c r="J254" s="279">
        <v>180000000</v>
      </c>
      <c r="K254" s="219"/>
      <c r="L254" s="166"/>
    </row>
    <row r="255" spans="1:12" ht="33.75" x14ac:dyDescent="0.25">
      <c r="A255" s="243" t="s">
        <v>44</v>
      </c>
      <c r="B255" s="191" t="s">
        <v>40</v>
      </c>
      <c r="C255" s="191" t="s">
        <v>40</v>
      </c>
      <c r="D255" s="191" t="s">
        <v>276</v>
      </c>
      <c r="E255" s="191" t="s">
        <v>395</v>
      </c>
      <c r="F255" s="259" t="s">
        <v>1332</v>
      </c>
      <c r="G255" s="146" t="s">
        <v>1135</v>
      </c>
      <c r="H255" s="43">
        <v>2000000000</v>
      </c>
      <c r="I255" s="41"/>
      <c r="J255" s="279">
        <v>2000000000</v>
      </c>
      <c r="K255" s="219"/>
      <c r="L255" s="166"/>
    </row>
    <row r="256" spans="1:12" ht="22.5" x14ac:dyDescent="0.25">
      <c r="A256" s="243" t="s">
        <v>44</v>
      </c>
      <c r="B256" s="191" t="s">
        <v>40</v>
      </c>
      <c r="C256" s="191" t="s">
        <v>40</v>
      </c>
      <c r="D256" s="191" t="s">
        <v>276</v>
      </c>
      <c r="E256" s="191" t="s">
        <v>395</v>
      </c>
      <c r="F256" s="259" t="s">
        <v>1333</v>
      </c>
      <c r="G256" s="146" t="s">
        <v>728</v>
      </c>
      <c r="H256" s="43">
        <v>500000000</v>
      </c>
      <c r="I256" s="41"/>
      <c r="J256" s="279">
        <v>500000000</v>
      </c>
      <c r="K256" s="219"/>
      <c r="L256" s="166"/>
    </row>
    <row r="257" spans="1:12" ht="33.75" x14ac:dyDescent="0.25">
      <c r="A257" s="243" t="s">
        <v>44</v>
      </c>
      <c r="B257" s="191" t="s">
        <v>40</v>
      </c>
      <c r="C257" s="191" t="s">
        <v>40</v>
      </c>
      <c r="D257" s="191" t="s">
        <v>276</v>
      </c>
      <c r="E257" s="191" t="s">
        <v>395</v>
      </c>
      <c r="F257" s="259" t="s">
        <v>1334</v>
      </c>
      <c r="G257" s="146" t="s">
        <v>726</v>
      </c>
      <c r="H257" s="43">
        <v>300000000</v>
      </c>
      <c r="I257" s="41"/>
      <c r="J257" s="279">
        <v>300000000</v>
      </c>
      <c r="K257" s="219"/>
      <c r="L257" s="166"/>
    </row>
    <row r="258" spans="1:12" ht="33.75" x14ac:dyDescent="0.25">
      <c r="A258" s="243" t="s">
        <v>44</v>
      </c>
      <c r="B258" s="191" t="s">
        <v>40</v>
      </c>
      <c r="C258" s="191" t="s">
        <v>40</v>
      </c>
      <c r="D258" s="191" t="s">
        <v>276</v>
      </c>
      <c r="E258" s="191" t="s">
        <v>395</v>
      </c>
      <c r="F258" s="259" t="s">
        <v>1335</v>
      </c>
      <c r="G258" s="146" t="s">
        <v>1056</v>
      </c>
      <c r="H258" s="43">
        <v>281622730.04000002</v>
      </c>
      <c r="I258" s="41"/>
      <c r="J258" s="279">
        <v>281622730.04000002</v>
      </c>
      <c r="K258" s="219"/>
      <c r="L258" s="166"/>
    </row>
    <row r="259" spans="1:12" x14ac:dyDescent="0.25">
      <c r="A259" s="243" t="s">
        <v>44</v>
      </c>
      <c r="B259" s="191" t="s">
        <v>40</v>
      </c>
      <c r="C259" s="191" t="s">
        <v>40</v>
      </c>
      <c r="D259" s="191" t="s">
        <v>276</v>
      </c>
      <c r="E259" s="191" t="s">
        <v>403</v>
      </c>
      <c r="F259" s="259"/>
      <c r="G259" s="18" t="s">
        <v>404</v>
      </c>
      <c r="H259" s="43">
        <v>2277985135.8000002</v>
      </c>
      <c r="I259" s="41"/>
      <c r="J259" s="279"/>
      <c r="K259" s="219"/>
      <c r="L259" s="166"/>
    </row>
    <row r="260" spans="1:12" ht="22.5" x14ac:dyDescent="0.25">
      <c r="A260" s="250" t="s">
        <v>44</v>
      </c>
      <c r="B260" s="191" t="s">
        <v>40</v>
      </c>
      <c r="C260" s="191" t="s">
        <v>40</v>
      </c>
      <c r="D260" s="191" t="s">
        <v>276</v>
      </c>
      <c r="E260" s="191" t="s">
        <v>403</v>
      </c>
      <c r="F260" s="259" t="s">
        <v>1336</v>
      </c>
      <c r="G260" s="146" t="s">
        <v>777</v>
      </c>
      <c r="H260" s="43">
        <v>1477985135.8</v>
      </c>
      <c r="I260" s="41"/>
      <c r="J260" s="279">
        <v>1477985135.8</v>
      </c>
      <c r="K260" s="219"/>
      <c r="L260" s="166"/>
    </row>
    <row r="261" spans="1:12" ht="33.75" x14ac:dyDescent="0.25">
      <c r="A261" s="250" t="s">
        <v>44</v>
      </c>
      <c r="B261" s="191" t="s">
        <v>40</v>
      </c>
      <c r="C261" s="191" t="s">
        <v>40</v>
      </c>
      <c r="D261" s="191" t="s">
        <v>276</v>
      </c>
      <c r="E261" s="191" t="s">
        <v>403</v>
      </c>
      <c r="F261" s="259" t="s">
        <v>1337</v>
      </c>
      <c r="G261" s="146" t="s">
        <v>1136</v>
      </c>
      <c r="H261" s="43">
        <v>400000000</v>
      </c>
      <c r="I261" s="41"/>
      <c r="J261" s="279">
        <v>400000000</v>
      </c>
      <c r="K261" s="219"/>
      <c r="L261" s="166"/>
    </row>
    <row r="262" spans="1:12" ht="22.5" x14ac:dyDescent="0.25">
      <c r="A262" s="243" t="s">
        <v>44</v>
      </c>
      <c r="B262" s="191" t="s">
        <v>40</v>
      </c>
      <c r="C262" s="191" t="s">
        <v>40</v>
      </c>
      <c r="D262" s="191" t="s">
        <v>276</v>
      </c>
      <c r="E262" s="191" t="s">
        <v>403</v>
      </c>
      <c r="F262" s="259" t="s">
        <v>1338</v>
      </c>
      <c r="G262" s="146" t="s">
        <v>727</v>
      </c>
      <c r="H262" s="43">
        <v>100000000</v>
      </c>
      <c r="I262" s="41"/>
      <c r="J262" s="279">
        <v>100000000</v>
      </c>
      <c r="K262" s="219"/>
      <c r="L262" s="166"/>
    </row>
    <row r="263" spans="1:12" ht="22.5" x14ac:dyDescent="0.25">
      <c r="A263" s="243" t="s">
        <v>44</v>
      </c>
      <c r="B263" s="191" t="s">
        <v>40</v>
      </c>
      <c r="C263" s="191" t="s">
        <v>40</v>
      </c>
      <c r="D263" s="191" t="s">
        <v>276</v>
      </c>
      <c r="E263" s="191" t="s">
        <v>403</v>
      </c>
      <c r="F263" s="259" t="s">
        <v>1339</v>
      </c>
      <c r="G263" s="146" t="s">
        <v>725</v>
      </c>
      <c r="H263" s="43">
        <v>300000000</v>
      </c>
      <c r="I263" s="41"/>
      <c r="J263" s="279">
        <v>300000000</v>
      </c>
      <c r="K263" s="219"/>
      <c r="L263" s="166"/>
    </row>
    <row r="264" spans="1:12" x14ac:dyDescent="0.25">
      <c r="A264" s="243" t="s">
        <v>44</v>
      </c>
      <c r="B264" s="191" t="s">
        <v>42</v>
      </c>
      <c r="C264" s="194"/>
      <c r="D264" s="194"/>
      <c r="E264" s="194"/>
      <c r="F264" s="265"/>
      <c r="G264" s="18" t="s">
        <v>130</v>
      </c>
      <c r="H264" s="43">
        <v>1064788108.64</v>
      </c>
      <c r="I264" s="41"/>
      <c r="J264" s="279"/>
      <c r="K264" s="219"/>
      <c r="L264" s="166"/>
    </row>
    <row r="265" spans="1:12" ht="22.5" x14ac:dyDescent="0.25">
      <c r="A265" s="243" t="s">
        <v>44</v>
      </c>
      <c r="B265" s="191" t="s">
        <v>42</v>
      </c>
      <c r="C265" s="191" t="s">
        <v>43</v>
      </c>
      <c r="D265" s="191"/>
      <c r="E265" s="191"/>
      <c r="F265" s="259"/>
      <c r="G265" s="18" t="s">
        <v>1121</v>
      </c>
      <c r="H265" s="43">
        <v>1064788108.64</v>
      </c>
      <c r="I265" s="41"/>
      <c r="J265" s="279"/>
      <c r="K265" s="219"/>
      <c r="L265" s="166"/>
    </row>
    <row r="266" spans="1:12" x14ac:dyDescent="0.25">
      <c r="A266" s="243" t="s">
        <v>44</v>
      </c>
      <c r="B266" s="191" t="s">
        <v>42</v>
      </c>
      <c r="C266" s="191" t="s">
        <v>43</v>
      </c>
      <c r="D266" s="191" t="s">
        <v>131</v>
      </c>
      <c r="E266" s="191"/>
      <c r="F266" s="259"/>
      <c r="G266" s="18" t="s">
        <v>132</v>
      </c>
      <c r="H266" s="43">
        <v>1064788108.64</v>
      </c>
      <c r="I266" s="41"/>
      <c r="J266" s="279"/>
      <c r="K266" s="219"/>
      <c r="L266" s="166"/>
    </row>
    <row r="267" spans="1:12" x14ac:dyDescent="0.25">
      <c r="A267" s="243" t="s">
        <v>44</v>
      </c>
      <c r="B267" s="191" t="s">
        <v>42</v>
      </c>
      <c r="C267" s="191" t="s">
        <v>43</v>
      </c>
      <c r="D267" s="191" t="s">
        <v>131</v>
      </c>
      <c r="E267" s="191" t="s">
        <v>411</v>
      </c>
      <c r="F267" s="259"/>
      <c r="G267" s="18" t="s">
        <v>412</v>
      </c>
      <c r="H267" s="43">
        <v>1064788108.64</v>
      </c>
      <c r="I267" s="41"/>
      <c r="J267" s="279"/>
      <c r="K267" s="219"/>
      <c r="L267" s="166"/>
    </row>
    <row r="268" spans="1:12" ht="22.5" x14ac:dyDescent="0.25">
      <c r="A268" s="243" t="s">
        <v>44</v>
      </c>
      <c r="B268" s="191" t="s">
        <v>42</v>
      </c>
      <c r="C268" s="191" t="s">
        <v>43</v>
      </c>
      <c r="D268" s="191" t="s">
        <v>131</v>
      </c>
      <c r="E268" s="191" t="s">
        <v>411</v>
      </c>
      <c r="F268" s="259" t="s">
        <v>1340</v>
      </c>
      <c r="G268" s="146" t="s">
        <v>730</v>
      </c>
      <c r="H268" s="43">
        <v>800000000</v>
      </c>
      <c r="I268" s="41"/>
      <c r="J268" s="279">
        <v>800000000</v>
      </c>
      <c r="K268" s="219"/>
      <c r="L268" s="166"/>
    </row>
    <row r="269" spans="1:12" ht="22.5" x14ac:dyDescent="0.25">
      <c r="A269" s="243" t="s">
        <v>44</v>
      </c>
      <c r="B269" s="191" t="s">
        <v>42</v>
      </c>
      <c r="C269" s="191" t="s">
        <v>43</v>
      </c>
      <c r="D269" s="191" t="s">
        <v>131</v>
      </c>
      <c r="E269" s="191" t="s">
        <v>411</v>
      </c>
      <c r="F269" s="259" t="s">
        <v>1197</v>
      </c>
      <c r="G269" s="146" t="s">
        <v>729</v>
      </c>
      <c r="H269" s="43">
        <v>264788108.63999999</v>
      </c>
      <c r="I269" s="41">
        <v>134800000</v>
      </c>
      <c r="J269" s="279">
        <v>129988108.64</v>
      </c>
      <c r="K269" s="219"/>
      <c r="L269" s="166"/>
    </row>
    <row r="270" spans="1:12" x14ac:dyDescent="0.25">
      <c r="A270" s="241" t="s">
        <v>163</v>
      </c>
      <c r="B270" s="245"/>
      <c r="C270" s="245"/>
      <c r="D270" s="245"/>
      <c r="E270" s="245"/>
      <c r="F270" s="266"/>
      <c r="G270" s="49" t="s">
        <v>417</v>
      </c>
      <c r="H270" s="122">
        <v>81632945672.639999</v>
      </c>
      <c r="I270" s="41"/>
      <c r="J270" s="279"/>
      <c r="K270" s="219"/>
      <c r="L270" s="166"/>
    </row>
    <row r="271" spans="1:12" x14ac:dyDescent="0.25">
      <c r="A271" s="243" t="s">
        <v>163</v>
      </c>
      <c r="B271" s="191" t="s">
        <v>36</v>
      </c>
      <c r="C271" s="191"/>
      <c r="D271" s="191"/>
      <c r="E271" s="191"/>
      <c r="F271" s="259"/>
      <c r="G271" s="18" t="s">
        <v>1394</v>
      </c>
      <c r="H271" s="43">
        <v>63440656018.910004</v>
      </c>
      <c r="I271" s="41"/>
      <c r="J271" s="279"/>
      <c r="K271" s="219"/>
      <c r="L271" s="166"/>
    </row>
    <row r="272" spans="1:12" ht="33.75" x14ac:dyDescent="0.25">
      <c r="A272" s="243" t="s">
        <v>163</v>
      </c>
      <c r="B272" s="191" t="s">
        <v>36</v>
      </c>
      <c r="C272" s="191" t="s">
        <v>36</v>
      </c>
      <c r="D272" s="191"/>
      <c r="E272" s="191"/>
      <c r="F272" s="259"/>
      <c r="G272" s="18" t="s">
        <v>1141</v>
      </c>
      <c r="H272" s="43">
        <v>63440656018.910004</v>
      </c>
      <c r="I272" s="41"/>
      <c r="J272" s="279"/>
      <c r="K272" s="219"/>
      <c r="L272" s="166"/>
    </row>
    <row r="273" spans="1:12" x14ac:dyDescent="0.25">
      <c r="A273" s="243" t="s">
        <v>163</v>
      </c>
      <c r="B273" s="191" t="s">
        <v>36</v>
      </c>
      <c r="C273" s="191" t="s">
        <v>36</v>
      </c>
      <c r="D273" s="191" t="s">
        <v>40</v>
      </c>
      <c r="E273" s="191"/>
      <c r="F273" s="259"/>
      <c r="G273" s="18" t="s">
        <v>418</v>
      </c>
      <c r="H273" s="43">
        <v>63440656018.910004</v>
      </c>
      <c r="I273" s="41"/>
      <c r="J273" s="279"/>
      <c r="K273" s="219"/>
      <c r="L273" s="166"/>
    </row>
    <row r="274" spans="1:12" x14ac:dyDescent="0.25">
      <c r="A274" s="243" t="s">
        <v>163</v>
      </c>
      <c r="B274" s="191" t="s">
        <v>36</v>
      </c>
      <c r="C274" s="191" t="s">
        <v>36</v>
      </c>
      <c r="D274" s="191" t="s">
        <v>40</v>
      </c>
      <c r="E274" s="191" t="s">
        <v>42</v>
      </c>
      <c r="F274" s="259"/>
      <c r="G274" s="18" t="s">
        <v>419</v>
      </c>
      <c r="H274" s="43">
        <v>60940656018.910004</v>
      </c>
      <c r="I274" s="41"/>
      <c r="J274" s="279"/>
      <c r="K274" s="219"/>
      <c r="L274" s="166"/>
    </row>
    <row r="275" spans="1:12" ht="22.5" x14ac:dyDescent="0.25">
      <c r="A275" s="243" t="s">
        <v>163</v>
      </c>
      <c r="B275" s="191" t="s">
        <v>36</v>
      </c>
      <c r="C275" s="191" t="s">
        <v>36</v>
      </c>
      <c r="D275" s="191" t="s">
        <v>40</v>
      </c>
      <c r="E275" s="191" t="s">
        <v>42</v>
      </c>
      <c r="F275" s="259" t="s">
        <v>1246</v>
      </c>
      <c r="G275" s="146" t="s">
        <v>843</v>
      </c>
      <c r="H275" s="43">
        <v>50670656018.910004</v>
      </c>
      <c r="I275" s="41"/>
      <c r="J275" s="279">
        <v>50670656018.910004</v>
      </c>
      <c r="K275" s="219"/>
      <c r="L275" s="166"/>
    </row>
    <row r="276" spans="1:12" ht="22.5" x14ac:dyDescent="0.25">
      <c r="A276" s="243" t="s">
        <v>163</v>
      </c>
      <c r="B276" s="191" t="s">
        <v>36</v>
      </c>
      <c r="C276" s="191" t="s">
        <v>36</v>
      </c>
      <c r="D276" s="191" t="s">
        <v>40</v>
      </c>
      <c r="E276" s="191" t="s">
        <v>42</v>
      </c>
      <c r="F276" s="259" t="s">
        <v>1341</v>
      </c>
      <c r="G276" s="146" t="s">
        <v>844</v>
      </c>
      <c r="H276" s="43">
        <v>6000000000</v>
      </c>
      <c r="I276" s="41"/>
      <c r="J276" s="279">
        <v>6000000000</v>
      </c>
      <c r="K276" s="219"/>
      <c r="L276" s="166"/>
    </row>
    <row r="277" spans="1:12" ht="33.75" x14ac:dyDescent="0.25">
      <c r="A277" s="243" t="s">
        <v>163</v>
      </c>
      <c r="B277" s="191" t="s">
        <v>36</v>
      </c>
      <c r="C277" s="191" t="s">
        <v>36</v>
      </c>
      <c r="D277" s="191" t="s">
        <v>40</v>
      </c>
      <c r="E277" s="191" t="s">
        <v>42</v>
      </c>
      <c r="F277" s="259" t="s">
        <v>1342</v>
      </c>
      <c r="G277" s="146" t="s">
        <v>1133</v>
      </c>
      <c r="H277" s="43">
        <v>2250000000</v>
      </c>
      <c r="I277" s="41"/>
      <c r="J277" s="279">
        <v>2250000000</v>
      </c>
      <c r="K277" s="219"/>
      <c r="L277" s="166"/>
    </row>
    <row r="278" spans="1:12" ht="45" x14ac:dyDescent="0.25">
      <c r="A278" s="243" t="s">
        <v>163</v>
      </c>
      <c r="B278" s="191" t="s">
        <v>36</v>
      </c>
      <c r="C278" s="191" t="s">
        <v>36</v>
      </c>
      <c r="D278" s="191" t="s">
        <v>40</v>
      </c>
      <c r="E278" s="191" t="s">
        <v>42</v>
      </c>
      <c r="F278" s="259" t="s">
        <v>1343</v>
      </c>
      <c r="G278" s="146" t="s">
        <v>914</v>
      </c>
      <c r="H278" s="43">
        <v>2020000000</v>
      </c>
      <c r="I278" s="41"/>
      <c r="J278" s="279">
        <v>2020000000</v>
      </c>
      <c r="K278" s="219"/>
      <c r="L278" s="166"/>
    </row>
    <row r="279" spans="1:12" x14ac:dyDescent="0.25">
      <c r="A279" s="243" t="s">
        <v>163</v>
      </c>
      <c r="B279" s="191" t="s">
        <v>36</v>
      </c>
      <c r="C279" s="191" t="s">
        <v>36</v>
      </c>
      <c r="D279" s="191" t="s">
        <v>40</v>
      </c>
      <c r="E279" s="191" t="s">
        <v>43</v>
      </c>
      <c r="F279" s="259"/>
      <c r="G279" s="18" t="s">
        <v>426</v>
      </c>
      <c r="H279" s="43">
        <v>2500000000</v>
      </c>
      <c r="I279" s="41"/>
      <c r="J279" s="279"/>
      <c r="K279" s="219"/>
      <c r="L279" s="166"/>
    </row>
    <row r="280" spans="1:12" ht="33.75" x14ac:dyDescent="0.25">
      <c r="A280" s="243" t="s">
        <v>163</v>
      </c>
      <c r="B280" s="191" t="s">
        <v>36</v>
      </c>
      <c r="C280" s="191" t="s">
        <v>36</v>
      </c>
      <c r="D280" s="191" t="s">
        <v>40</v>
      </c>
      <c r="E280" s="191" t="s">
        <v>43</v>
      </c>
      <c r="F280" s="259" t="s">
        <v>1344</v>
      </c>
      <c r="G280" s="146" t="s">
        <v>842</v>
      </c>
      <c r="H280" s="43">
        <v>2500000000</v>
      </c>
      <c r="I280" s="41"/>
      <c r="J280" s="279">
        <v>2500000000</v>
      </c>
      <c r="K280" s="219"/>
      <c r="L280" s="166"/>
    </row>
    <row r="281" spans="1:12" x14ac:dyDescent="0.25">
      <c r="A281" s="243" t="s">
        <v>163</v>
      </c>
      <c r="B281" s="191" t="s">
        <v>34</v>
      </c>
      <c r="C281" s="244"/>
      <c r="D281" s="244"/>
      <c r="E281" s="244"/>
      <c r="F281" s="260"/>
      <c r="G281" s="18" t="s">
        <v>45</v>
      </c>
      <c r="H281" s="43">
        <v>8709417454.7299995</v>
      </c>
      <c r="I281" s="41"/>
      <c r="J281" s="279"/>
      <c r="K281" s="219"/>
      <c r="L281" s="166"/>
    </row>
    <row r="282" spans="1:12" ht="22.5" x14ac:dyDescent="0.25">
      <c r="A282" s="243" t="s">
        <v>163</v>
      </c>
      <c r="B282" s="191" t="s">
        <v>34</v>
      </c>
      <c r="C282" s="191" t="s">
        <v>34</v>
      </c>
      <c r="D282" s="191"/>
      <c r="E282" s="191"/>
      <c r="F282" s="259"/>
      <c r="G282" s="18" t="s">
        <v>1142</v>
      </c>
      <c r="H282" s="43">
        <v>8709417454.7299995</v>
      </c>
      <c r="I282" s="41"/>
      <c r="J282" s="279"/>
      <c r="K282" s="219"/>
      <c r="L282" s="166"/>
    </row>
    <row r="283" spans="1:12" x14ac:dyDescent="0.25">
      <c r="A283" s="243" t="s">
        <v>163</v>
      </c>
      <c r="B283" s="191" t="s">
        <v>34</v>
      </c>
      <c r="C283" s="191" t="s">
        <v>34</v>
      </c>
      <c r="D283" s="191" t="s">
        <v>163</v>
      </c>
      <c r="E283" s="191"/>
      <c r="F283" s="259"/>
      <c r="G283" s="18" t="s">
        <v>221</v>
      </c>
      <c r="H283" s="43">
        <v>8709417454.7299995</v>
      </c>
      <c r="I283" s="41"/>
      <c r="J283" s="279"/>
      <c r="K283" s="219"/>
      <c r="L283" s="166"/>
    </row>
    <row r="284" spans="1:12" x14ac:dyDescent="0.25">
      <c r="A284" s="243" t="s">
        <v>163</v>
      </c>
      <c r="B284" s="191" t="s">
        <v>34</v>
      </c>
      <c r="C284" s="191" t="s">
        <v>34</v>
      </c>
      <c r="D284" s="191" t="s">
        <v>163</v>
      </c>
      <c r="E284" s="191" t="s">
        <v>420</v>
      </c>
      <c r="F284" s="259"/>
      <c r="G284" s="18" t="s">
        <v>428</v>
      </c>
      <c r="H284" s="43">
        <v>7220433050.0500002</v>
      </c>
      <c r="I284" s="41"/>
      <c r="J284" s="279"/>
      <c r="K284" s="219"/>
      <c r="L284" s="166"/>
    </row>
    <row r="285" spans="1:12" ht="22.5" x14ac:dyDescent="0.25">
      <c r="A285" s="243" t="s">
        <v>163</v>
      </c>
      <c r="B285" s="191" t="s">
        <v>34</v>
      </c>
      <c r="C285" s="191" t="s">
        <v>34</v>
      </c>
      <c r="D285" s="191" t="s">
        <v>163</v>
      </c>
      <c r="E285" s="191" t="s">
        <v>431</v>
      </c>
      <c r="F285" s="259" t="s">
        <v>1198</v>
      </c>
      <c r="G285" s="146" t="s">
        <v>850</v>
      </c>
      <c r="H285" s="43">
        <v>6720433050.0500002</v>
      </c>
      <c r="I285" s="41">
        <v>1239122199.8599999</v>
      </c>
      <c r="J285" s="279">
        <v>5481310850.1899996</v>
      </c>
      <c r="K285" s="219"/>
      <c r="L285" s="166"/>
    </row>
    <row r="286" spans="1:12" ht="45" x14ac:dyDescent="0.25">
      <c r="A286" s="243" t="s">
        <v>163</v>
      </c>
      <c r="B286" s="191" t="s">
        <v>34</v>
      </c>
      <c r="C286" s="191" t="s">
        <v>34</v>
      </c>
      <c r="D286" s="191" t="s">
        <v>163</v>
      </c>
      <c r="E286" s="191" t="s">
        <v>431</v>
      </c>
      <c r="F286" s="259" t="s">
        <v>1345</v>
      </c>
      <c r="G286" s="146" t="s">
        <v>1073</v>
      </c>
      <c r="H286" s="43">
        <v>500000000</v>
      </c>
      <c r="I286" s="41"/>
      <c r="J286" s="279">
        <v>500000000</v>
      </c>
      <c r="K286" s="219"/>
      <c r="L286" s="166"/>
    </row>
    <row r="287" spans="1:12" x14ac:dyDescent="0.25">
      <c r="A287" s="243" t="s">
        <v>163</v>
      </c>
      <c r="B287" s="191" t="s">
        <v>34</v>
      </c>
      <c r="C287" s="191" t="s">
        <v>34</v>
      </c>
      <c r="D287" s="191" t="s">
        <v>163</v>
      </c>
      <c r="E287" s="191" t="s">
        <v>431</v>
      </c>
      <c r="F287" s="259"/>
      <c r="G287" s="18" t="s">
        <v>432</v>
      </c>
      <c r="H287" s="43">
        <v>388984404.68000007</v>
      </c>
      <c r="I287" s="41"/>
      <c r="J287" s="279"/>
      <c r="K287" s="219"/>
      <c r="L287" s="166"/>
    </row>
    <row r="288" spans="1:12" ht="22.5" x14ac:dyDescent="0.25">
      <c r="A288" s="243" t="s">
        <v>163</v>
      </c>
      <c r="B288" s="191" t="s">
        <v>34</v>
      </c>
      <c r="C288" s="191" t="s">
        <v>34</v>
      </c>
      <c r="D288" s="191" t="s">
        <v>163</v>
      </c>
      <c r="E288" s="191" t="s">
        <v>431</v>
      </c>
      <c r="F288" s="259" t="s">
        <v>1200</v>
      </c>
      <c r="G288" s="146" t="s">
        <v>851</v>
      </c>
      <c r="H288" s="43">
        <v>388984404.68000007</v>
      </c>
      <c r="I288" s="41">
        <v>50306062.090000004</v>
      </c>
      <c r="J288" s="279">
        <v>338678342.58999997</v>
      </c>
      <c r="K288" s="219"/>
      <c r="L288" s="166"/>
    </row>
    <row r="289" spans="1:12" x14ac:dyDescent="0.25">
      <c r="A289" s="243" t="s">
        <v>163</v>
      </c>
      <c r="B289" s="191" t="s">
        <v>34</v>
      </c>
      <c r="C289" s="191" t="s">
        <v>34</v>
      </c>
      <c r="D289" s="191" t="s">
        <v>163</v>
      </c>
      <c r="E289" s="246" t="s">
        <v>855</v>
      </c>
      <c r="F289" s="263"/>
      <c r="G289" s="18" t="s">
        <v>852</v>
      </c>
      <c r="H289" s="43">
        <v>200000000</v>
      </c>
      <c r="I289" s="41"/>
      <c r="J289" s="279"/>
      <c r="K289" s="219"/>
      <c r="L289" s="166"/>
    </row>
    <row r="290" spans="1:12" ht="35.25" customHeight="1" x14ac:dyDescent="0.25">
      <c r="A290" s="243" t="s">
        <v>163</v>
      </c>
      <c r="B290" s="191" t="s">
        <v>34</v>
      </c>
      <c r="C290" s="191" t="s">
        <v>34</v>
      </c>
      <c r="D290" s="191" t="s">
        <v>163</v>
      </c>
      <c r="E290" s="246" t="s">
        <v>855</v>
      </c>
      <c r="F290" s="263" t="s">
        <v>1346</v>
      </c>
      <c r="G290" s="146" t="s">
        <v>854</v>
      </c>
      <c r="H290" s="43">
        <v>200000000</v>
      </c>
      <c r="I290" s="41"/>
      <c r="J290" s="279">
        <v>200000000</v>
      </c>
      <c r="K290" s="219"/>
      <c r="L290" s="166"/>
    </row>
    <row r="291" spans="1:12" x14ac:dyDescent="0.25">
      <c r="A291" s="243" t="s">
        <v>163</v>
      </c>
      <c r="B291" s="191" t="s">
        <v>34</v>
      </c>
      <c r="C291" s="191" t="s">
        <v>34</v>
      </c>
      <c r="D291" s="191" t="s">
        <v>163</v>
      </c>
      <c r="E291" s="246" t="s">
        <v>422</v>
      </c>
      <c r="F291" s="263"/>
      <c r="G291" s="18" t="s">
        <v>845</v>
      </c>
      <c r="H291" s="43">
        <v>700000000</v>
      </c>
      <c r="I291" s="41"/>
      <c r="J291" s="279"/>
      <c r="K291" s="219"/>
      <c r="L291" s="166"/>
    </row>
    <row r="292" spans="1:12" ht="22.5" x14ac:dyDescent="0.25">
      <c r="A292" s="243" t="s">
        <v>163</v>
      </c>
      <c r="B292" s="191" t="s">
        <v>34</v>
      </c>
      <c r="C292" s="191" t="s">
        <v>34</v>
      </c>
      <c r="D292" s="191" t="s">
        <v>163</v>
      </c>
      <c r="E292" s="246" t="s">
        <v>422</v>
      </c>
      <c r="F292" s="263" t="s">
        <v>1347</v>
      </c>
      <c r="G292" s="146" t="s">
        <v>847</v>
      </c>
      <c r="H292" s="43">
        <v>200000000</v>
      </c>
      <c r="I292" s="41"/>
      <c r="J292" s="279">
        <v>200000000</v>
      </c>
      <c r="K292" s="219"/>
      <c r="L292" s="166"/>
    </row>
    <row r="293" spans="1:12" ht="22.5" x14ac:dyDescent="0.25">
      <c r="A293" s="243" t="s">
        <v>163</v>
      </c>
      <c r="B293" s="191" t="s">
        <v>34</v>
      </c>
      <c r="C293" s="191" t="s">
        <v>34</v>
      </c>
      <c r="D293" s="191" t="s">
        <v>163</v>
      </c>
      <c r="E293" s="246" t="s">
        <v>422</v>
      </c>
      <c r="F293" s="263" t="s">
        <v>1348</v>
      </c>
      <c r="G293" s="146" t="s">
        <v>1114</v>
      </c>
      <c r="H293" s="43">
        <v>500000000</v>
      </c>
      <c r="I293" s="41"/>
      <c r="J293" s="279">
        <v>500000000</v>
      </c>
      <c r="K293" s="219"/>
      <c r="L293" s="166"/>
    </row>
    <row r="294" spans="1:12" x14ac:dyDescent="0.25">
      <c r="A294" s="243" t="s">
        <v>163</v>
      </c>
      <c r="B294" s="191" t="s">
        <v>34</v>
      </c>
      <c r="C294" s="191" t="s">
        <v>34</v>
      </c>
      <c r="D294" s="191" t="s">
        <v>163</v>
      </c>
      <c r="E294" s="250" t="s">
        <v>424</v>
      </c>
      <c r="F294" s="263"/>
      <c r="G294" s="18" t="s">
        <v>605</v>
      </c>
      <c r="H294" s="43">
        <v>200000000</v>
      </c>
      <c r="I294" s="41"/>
      <c r="J294" s="279"/>
      <c r="K294" s="219"/>
      <c r="L294" s="166"/>
    </row>
    <row r="295" spans="1:12" ht="33.75" x14ac:dyDescent="0.25">
      <c r="A295" s="243" t="s">
        <v>163</v>
      </c>
      <c r="B295" s="191" t="s">
        <v>34</v>
      </c>
      <c r="C295" s="191" t="s">
        <v>34</v>
      </c>
      <c r="D295" s="191" t="s">
        <v>163</v>
      </c>
      <c r="E295" s="250" t="s">
        <v>424</v>
      </c>
      <c r="F295" s="263" t="s">
        <v>1349</v>
      </c>
      <c r="G295" s="146" t="s">
        <v>857</v>
      </c>
      <c r="H295" s="43">
        <v>200000000</v>
      </c>
      <c r="I295" s="41"/>
      <c r="J295" s="279">
        <v>200000000</v>
      </c>
      <c r="K295" s="219"/>
      <c r="L295" s="166"/>
    </row>
    <row r="296" spans="1:12" x14ac:dyDescent="0.25">
      <c r="A296" s="243" t="s">
        <v>163</v>
      </c>
      <c r="B296" s="191" t="s">
        <v>40</v>
      </c>
      <c r="C296" s="194"/>
      <c r="D296" s="194"/>
      <c r="E296" s="194"/>
      <c r="F296" s="265"/>
      <c r="G296" s="18" t="s">
        <v>275</v>
      </c>
      <c r="H296" s="43">
        <v>9482872199</v>
      </c>
      <c r="I296" s="41"/>
      <c r="J296" s="279"/>
      <c r="K296" s="219"/>
      <c r="L296" s="166"/>
    </row>
    <row r="297" spans="1:12" ht="22.5" x14ac:dyDescent="0.25">
      <c r="A297" s="243" t="s">
        <v>163</v>
      </c>
      <c r="B297" s="191" t="s">
        <v>40</v>
      </c>
      <c r="C297" s="191" t="s">
        <v>40</v>
      </c>
      <c r="D297" s="191"/>
      <c r="E297" s="191"/>
      <c r="F297" s="259"/>
      <c r="G297" s="18" t="s">
        <v>1118</v>
      </c>
      <c r="H297" s="43">
        <v>9482872199</v>
      </c>
      <c r="I297" s="41"/>
      <c r="J297" s="279"/>
      <c r="K297" s="219"/>
      <c r="L297" s="166"/>
    </row>
    <row r="298" spans="1:12" ht="22.5" x14ac:dyDescent="0.25">
      <c r="A298" s="243" t="s">
        <v>163</v>
      </c>
      <c r="B298" s="191" t="s">
        <v>40</v>
      </c>
      <c r="C298" s="191" t="s">
        <v>40</v>
      </c>
      <c r="D298" s="191" t="s">
        <v>276</v>
      </c>
      <c r="E298" s="191"/>
      <c r="F298" s="259"/>
      <c r="G298" s="18" t="s">
        <v>277</v>
      </c>
      <c r="H298" s="43">
        <v>9482872199</v>
      </c>
      <c r="I298" s="41"/>
      <c r="J298" s="279"/>
      <c r="K298" s="219"/>
      <c r="L298" s="166"/>
    </row>
    <row r="299" spans="1:12" x14ac:dyDescent="0.25">
      <c r="A299" s="243" t="s">
        <v>163</v>
      </c>
      <c r="B299" s="191" t="s">
        <v>40</v>
      </c>
      <c r="C299" s="191" t="s">
        <v>40</v>
      </c>
      <c r="D299" s="191" t="s">
        <v>276</v>
      </c>
      <c r="E299" s="191" t="s">
        <v>391</v>
      </c>
      <c r="F299" s="259"/>
      <c r="G299" s="18" t="s">
        <v>392</v>
      </c>
      <c r="H299" s="43">
        <v>9482872199</v>
      </c>
      <c r="I299" s="41"/>
      <c r="J299" s="279"/>
      <c r="K299" s="219"/>
      <c r="L299" s="166"/>
    </row>
    <row r="300" spans="1:12" ht="33.75" x14ac:dyDescent="0.25">
      <c r="A300" s="243" t="s">
        <v>163</v>
      </c>
      <c r="B300" s="191" t="s">
        <v>40</v>
      </c>
      <c r="C300" s="191" t="s">
        <v>40</v>
      </c>
      <c r="D300" s="191" t="s">
        <v>276</v>
      </c>
      <c r="E300" s="191" t="s">
        <v>391</v>
      </c>
      <c r="F300" s="259" t="s">
        <v>1350</v>
      </c>
      <c r="G300" s="146" t="s">
        <v>863</v>
      </c>
      <c r="H300" s="43">
        <v>200000000</v>
      </c>
      <c r="I300" s="41"/>
      <c r="J300" s="279">
        <v>200000000</v>
      </c>
      <c r="K300" s="219"/>
      <c r="L300" s="166"/>
    </row>
    <row r="301" spans="1:12" ht="33.75" x14ac:dyDescent="0.25">
      <c r="A301" s="243" t="s">
        <v>163</v>
      </c>
      <c r="B301" s="191" t="s">
        <v>40</v>
      </c>
      <c r="C301" s="191" t="s">
        <v>40</v>
      </c>
      <c r="D301" s="191" t="s">
        <v>276</v>
      </c>
      <c r="E301" s="191" t="s">
        <v>391</v>
      </c>
      <c r="F301" s="259" t="s">
        <v>1351</v>
      </c>
      <c r="G301" s="146" t="s">
        <v>862</v>
      </c>
      <c r="H301" s="43">
        <v>200000000</v>
      </c>
      <c r="I301" s="41"/>
      <c r="J301" s="279">
        <v>200000000</v>
      </c>
      <c r="K301" s="219"/>
      <c r="L301" s="166"/>
    </row>
    <row r="302" spans="1:12" ht="22.5" x14ac:dyDescent="0.25">
      <c r="A302" s="243" t="s">
        <v>163</v>
      </c>
      <c r="B302" s="191" t="s">
        <v>40</v>
      </c>
      <c r="C302" s="191" t="s">
        <v>40</v>
      </c>
      <c r="D302" s="191" t="s">
        <v>276</v>
      </c>
      <c r="E302" s="191" t="s">
        <v>391</v>
      </c>
      <c r="F302" s="259" t="s">
        <v>1201</v>
      </c>
      <c r="G302" s="146" t="s">
        <v>787</v>
      </c>
      <c r="H302" s="43">
        <v>232000000</v>
      </c>
      <c r="I302" s="41">
        <v>94000000</v>
      </c>
      <c r="J302" s="279">
        <v>138000000</v>
      </c>
      <c r="K302" s="219"/>
      <c r="L302" s="166"/>
    </row>
    <row r="303" spans="1:12" ht="22.5" x14ac:dyDescent="0.25">
      <c r="A303" s="243" t="s">
        <v>163</v>
      </c>
      <c r="B303" s="191" t="s">
        <v>40</v>
      </c>
      <c r="C303" s="191" t="s">
        <v>40</v>
      </c>
      <c r="D303" s="191" t="s">
        <v>276</v>
      </c>
      <c r="E303" s="191" t="s">
        <v>391</v>
      </c>
      <c r="F303" s="259" t="s">
        <v>1352</v>
      </c>
      <c r="G303" s="146" t="s">
        <v>820</v>
      </c>
      <c r="H303" s="43">
        <v>300328337.49000001</v>
      </c>
      <c r="I303" s="41"/>
      <c r="J303" s="279">
        <v>300328337.49000001</v>
      </c>
      <c r="K303" s="219"/>
      <c r="L303" s="166"/>
    </row>
    <row r="304" spans="1:12" ht="22.5" x14ac:dyDescent="0.25">
      <c r="A304" s="243" t="s">
        <v>163</v>
      </c>
      <c r="B304" s="191" t="s">
        <v>40</v>
      </c>
      <c r="C304" s="191" t="s">
        <v>40</v>
      </c>
      <c r="D304" s="191" t="s">
        <v>276</v>
      </c>
      <c r="E304" s="191" t="s">
        <v>391</v>
      </c>
      <c r="F304" s="259" t="s">
        <v>1353</v>
      </c>
      <c r="G304" s="146" t="s">
        <v>1134</v>
      </c>
      <c r="H304" s="43">
        <v>191968572.44</v>
      </c>
      <c r="I304" s="41"/>
      <c r="J304" s="279">
        <v>191968572.44</v>
      </c>
      <c r="K304" s="219"/>
      <c r="L304" s="166"/>
    </row>
    <row r="305" spans="1:12" ht="22.5" x14ac:dyDescent="0.25">
      <c r="A305" s="243" t="s">
        <v>163</v>
      </c>
      <c r="B305" s="191" t="s">
        <v>40</v>
      </c>
      <c r="C305" s="191" t="s">
        <v>40</v>
      </c>
      <c r="D305" s="191" t="s">
        <v>276</v>
      </c>
      <c r="E305" s="191" t="s">
        <v>391</v>
      </c>
      <c r="F305" s="259" t="s">
        <v>1354</v>
      </c>
      <c r="G305" s="146" t="s">
        <v>1110</v>
      </c>
      <c r="H305" s="43">
        <v>168500000</v>
      </c>
      <c r="I305" s="41"/>
      <c r="J305" s="279">
        <v>168500000</v>
      </c>
      <c r="K305" s="219"/>
      <c r="L305" s="166"/>
    </row>
    <row r="306" spans="1:12" ht="22.5" x14ac:dyDescent="0.25">
      <c r="A306" s="243" t="s">
        <v>163</v>
      </c>
      <c r="B306" s="191" t="s">
        <v>40</v>
      </c>
      <c r="C306" s="191" t="s">
        <v>40</v>
      </c>
      <c r="D306" s="191" t="s">
        <v>276</v>
      </c>
      <c r="E306" s="191" t="s">
        <v>391</v>
      </c>
      <c r="F306" s="259" t="s">
        <v>1355</v>
      </c>
      <c r="G306" s="146" t="s">
        <v>823</v>
      </c>
      <c r="H306" s="43">
        <v>504907954.06</v>
      </c>
      <c r="I306" s="41"/>
      <c r="J306" s="279">
        <v>504907954.06</v>
      </c>
      <c r="K306" s="219"/>
      <c r="L306" s="166"/>
    </row>
    <row r="307" spans="1:12" ht="33.75" x14ac:dyDescent="0.25">
      <c r="A307" s="243" t="s">
        <v>163</v>
      </c>
      <c r="B307" s="191" t="s">
        <v>40</v>
      </c>
      <c r="C307" s="191" t="s">
        <v>40</v>
      </c>
      <c r="D307" s="191" t="s">
        <v>276</v>
      </c>
      <c r="E307" s="191" t="s">
        <v>391</v>
      </c>
      <c r="F307" s="259" t="s">
        <v>1356</v>
      </c>
      <c r="G307" s="146" t="s">
        <v>822</v>
      </c>
      <c r="H307" s="43">
        <v>615370935.17999995</v>
      </c>
      <c r="I307" s="41"/>
      <c r="J307" s="279">
        <v>615370935.17999995</v>
      </c>
      <c r="K307" s="219"/>
      <c r="L307" s="166"/>
    </row>
    <row r="308" spans="1:12" ht="22.5" x14ac:dyDescent="0.25">
      <c r="A308" s="243" t="s">
        <v>163</v>
      </c>
      <c r="B308" s="191" t="s">
        <v>40</v>
      </c>
      <c r="C308" s="191" t="s">
        <v>40</v>
      </c>
      <c r="D308" s="191" t="s">
        <v>276</v>
      </c>
      <c r="E308" s="191" t="s">
        <v>391</v>
      </c>
      <c r="F308" s="259" t="s">
        <v>1357</v>
      </c>
      <c r="G308" s="146" t="s">
        <v>824</v>
      </c>
      <c r="H308" s="43">
        <v>900000000</v>
      </c>
      <c r="I308" s="41"/>
      <c r="J308" s="279">
        <v>900000000</v>
      </c>
      <c r="K308" s="219"/>
      <c r="L308" s="166"/>
    </row>
    <row r="309" spans="1:12" ht="22.5" x14ac:dyDescent="0.25">
      <c r="A309" s="243" t="s">
        <v>163</v>
      </c>
      <c r="B309" s="191" t="s">
        <v>40</v>
      </c>
      <c r="C309" s="191" t="s">
        <v>40</v>
      </c>
      <c r="D309" s="191" t="s">
        <v>276</v>
      </c>
      <c r="E309" s="191" t="s">
        <v>391</v>
      </c>
      <c r="F309" s="259" t="s">
        <v>1358</v>
      </c>
      <c r="G309" s="146" t="s">
        <v>821</v>
      </c>
      <c r="H309" s="188">
        <v>366938000</v>
      </c>
      <c r="I309" s="41"/>
      <c r="J309" s="279">
        <v>366938000</v>
      </c>
      <c r="K309" s="219"/>
      <c r="L309" s="166"/>
    </row>
    <row r="310" spans="1:12" ht="22.5" x14ac:dyDescent="0.25">
      <c r="A310" s="243" t="s">
        <v>163</v>
      </c>
      <c r="B310" s="191" t="s">
        <v>40</v>
      </c>
      <c r="C310" s="191" t="s">
        <v>40</v>
      </c>
      <c r="D310" s="191" t="s">
        <v>276</v>
      </c>
      <c r="E310" s="191" t="s">
        <v>391</v>
      </c>
      <c r="F310" s="259" t="s">
        <v>1359</v>
      </c>
      <c r="G310" s="146" t="s">
        <v>1098</v>
      </c>
      <c r="H310" s="43">
        <v>287000000</v>
      </c>
      <c r="I310" s="41"/>
      <c r="J310" s="279">
        <v>287000000</v>
      </c>
      <c r="K310" s="219"/>
      <c r="L310" s="166"/>
    </row>
    <row r="311" spans="1:12" ht="22.5" x14ac:dyDescent="0.25">
      <c r="A311" s="243" t="s">
        <v>163</v>
      </c>
      <c r="B311" s="191" t="s">
        <v>40</v>
      </c>
      <c r="C311" s="191" t="s">
        <v>40</v>
      </c>
      <c r="D311" s="191" t="s">
        <v>276</v>
      </c>
      <c r="E311" s="191" t="s">
        <v>391</v>
      </c>
      <c r="F311" s="259" t="s">
        <v>1202</v>
      </c>
      <c r="G311" s="146" t="s">
        <v>866</v>
      </c>
      <c r="H311" s="43">
        <v>1620025057.8299999</v>
      </c>
      <c r="I311" s="41">
        <v>360500000</v>
      </c>
      <c r="J311" s="279">
        <v>1259525057.8299999</v>
      </c>
      <c r="K311" s="219"/>
      <c r="L311" s="166"/>
    </row>
    <row r="312" spans="1:12" ht="22.5" x14ac:dyDescent="0.25">
      <c r="A312" s="243" t="s">
        <v>163</v>
      </c>
      <c r="B312" s="191" t="s">
        <v>40</v>
      </c>
      <c r="C312" s="191" t="s">
        <v>40</v>
      </c>
      <c r="D312" s="191" t="s">
        <v>276</v>
      </c>
      <c r="E312" s="191" t="s">
        <v>391</v>
      </c>
      <c r="F312" s="259" t="s">
        <v>1360</v>
      </c>
      <c r="G312" s="146" t="s">
        <v>864</v>
      </c>
      <c r="H312" s="43">
        <v>3895833342</v>
      </c>
      <c r="I312" s="41"/>
      <c r="J312" s="279">
        <v>3895833342</v>
      </c>
      <c r="K312" s="219"/>
      <c r="L312" s="166"/>
    </row>
    <row r="313" spans="1:12" x14ac:dyDescent="0.25">
      <c r="A313" s="251" t="s">
        <v>46</v>
      </c>
      <c r="B313" s="252"/>
      <c r="C313" s="252"/>
      <c r="D313" s="252"/>
      <c r="E313" s="245"/>
      <c r="F313" s="266"/>
      <c r="G313" s="150" t="s">
        <v>482</v>
      </c>
      <c r="H313" s="122">
        <v>60540779003.809998</v>
      </c>
      <c r="I313" s="41"/>
      <c r="J313" s="279"/>
      <c r="K313" s="219"/>
      <c r="L313" s="166"/>
    </row>
    <row r="314" spans="1:12" x14ac:dyDescent="0.25">
      <c r="A314" s="250" t="s">
        <v>46</v>
      </c>
      <c r="B314" s="191" t="s">
        <v>34</v>
      </c>
      <c r="C314" s="191"/>
      <c r="D314" s="191"/>
      <c r="E314" s="191"/>
      <c r="F314" s="259"/>
      <c r="G314" s="18" t="s">
        <v>45</v>
      </c>
      <c r="H314" s="43">
        <v>60540779003.809998</v>
      </c>
      <c r="I314" s="41"/>
      <c r="J314" s="279"/>
      <c r="K314" s="219"/>
      <c r="L314" s="166"/>
    </row>
    <row r="315" spans="1:12" ht="22.5" x14ac:dyDescent="0.25">
      <c r="A315" s="250" t="s">
        <v>46</v>
      </c>
      <c r="B315" s="191" t="s">
        <v>34</v>
      </c>
      <c r="C315" s="191" t="s">
        <v>34</v>
      </c>
      <c r="D315" s="191"/>
      <c r="E315" s="191"/>
      <c r="F315" s="259"/>
      <c r="G315" s="18" t="s">
        <v>1142</v>
      </c>
      <c r="H315" s="43">
        <v>60540779003.809998</v>
      </c>
      <c r="I315" s="41"/>
      <c r="J315" s="279"/>
      <c r="K315" s="219"/>
      <c r="L315" s="166"/>
    </row>
    <row r="316" spans="1:12" ht="22.5" x14ac:dyDescent="0.25">
      <c r="A316" s="250" t="s">
        <v>46</v>
      </c>
      <c r="B316" s="191" t="s">
        <v>34</v>
      </c>
      <c r="C316" s="191" t="s">
        <v>34</v>
      </c>
      <c r="D316" s="191" t="s">
        <v>42</v>
      </c>
      <c r="E316" s="191"/>
      <c r="F316" s="259"/>
      <c r="G316" s="18" t="s">
        <v>319</v>
      </c>
      <c r="H316" s="43">
        <v>60540779003.809998</v>
      </c>
      <c r="I316" s="41"/>
      <c r="J316" s="279"/>
      <c r="K316" s="219"/>
      <c r="L316" s="166"/>
    </row>
    <row r="317" spans="1:12" x14ac:dyDescent="0.25">
      <c r="A317" s="250" t="s">
        <v>46</v>
      </c>
      <c r="B317" s="191" t="s">
        <v>34</v>
      </c>
      <c r="C317" s="191" t="s">
        <v>34</v>
      </c>
      <c r="D317" s="191" t="s">
        <v>42</v>
      </c>
      <c r="E317" s="191" t="s">
        <v>202</v>
      </c>
      <c r="F317" s="259"/>
      <c r="G317" s="18" t="s">
        <v>341</v>
      </c>
      <c r="H317" s="43">
        <v>1267253882</v>
      </c>
      <c r="I317" s="41"/>
      <c r="J317" s="279"/>
      <c r="K317" s="219"/>
      <c r="L317" s="166"/>
    </row>
    <row r="318" spans="1:12" s="239" customFormat="1" ht="45" x14ac:dyDescent="0.25">
      <c r="A318" s="250" t="s">
        <v>46</v>
      </c>
      <c r="B318" s="191" t="s">
        <v>34</v>
      </c>
      <c r="C318" s="191" t="s">
        <v>34</v>
      </c>
      <c r="D318" s="191" t="s">
        <v>42</v>
      </c>
      <c r="E318" s="191" t="s">
        <v>202</v>
      </c>
      <c r="F318" s="259" t="s">
        <v>1203</v>
      </c>
      <c r="G318" s="146" t="s">
        <v>562</v>
      </c>
      <c r="H318" s="188">
        <v>1267253882</v>
      </c>
      <c r="I318" s="215">
        <v>558261622</v>
      </c>
      <c r="J318" s="280">
        <v>708992260</v>
      </c>
      <c r="K318" s="219"/>
      <c r="L318" s="166"/>
    </row>
    <row r="319" spans="1:12" x14ac:dyDescent="0.25">
      <c r="A319" s="250" t="s">
        <v>46</v>
      </c>
      <c r="B319" s="191" t="s">
        <v>34</v>
      </c>
      <c r="C319" s="191" t="s">
        <v>34</v>
      </c>
      <c r="D319" s="191" t="s">
        <v>42</v>
      </c>
      <c r="E319" s="191" t="s">
        <v>204</v>
      </c>
      <c r="F319" s="259"/>
      <c r="G319" s="18" t="s">
        <v>344</v>
      </c>
      <c r="H319" s="43">
        <v>59273525121.809998</v>
      </c>
      <c r="I319" s="41"/>
      <c r="J319" s="279"/>
      <c r="K319" s="219"/>
      <c r="L319" s="166"/>
    </row>
    <row r="320" spans="1:12" ht="22.5" x14ac:dyDescent="0.25">
      <c r="A320" s="250" t="s">
        <v>46</v>
      </c>
      <c r="B320" s="191" t="s">
        <v>34</v>
      </c>
      <c r="C320" s="191" t="s">
        <v>34</v>
      </c>
      <c r="D320" s="191" t="s">
        <v>42</v>
      </c>
      <c r="E320" s="191" t="s">
        <v>204</v>
      </c>
      <c r="F320" s="259" t="s">
        <v>1204</v>
      </c>
      <c r="G320" s="146" t="s">
        <v>633</v>
      </c>
      <c r="H320" s="43">
        <v>70000000</v>
      </c>
      <c r="I320" s="41">
        <v>70000000</v>
      </c>
      <c r="J320" s="279"/>
      <c r="K320" s="219"/>
      <c r="L320" s="166"/>
    </row>
    <row r="321" spans="1:12" ht="45" x14ac:dyDescent="0.25">
      <c r="A321" s="250" t="s">
        <v>46</v>
      </c>
      <c r="B321" s="191" t="s">
        <v>34</v>
      </c>
      <c r="C321" s="191" t="s">
        <v>34</v>
      </c>
      <c r="D321" s="191" t="s">
        <v>42</v>
      </c>
      <c r="E321" s="191" t="s">
        <v>204</v>
      </c>
      <c r="F321" s="259" t="s">
        <v>1205</v>
      </c>
      <c r="G321" s="146" t="s">
        <v>634</v>
      </c>
      <c r="H321" s="43">
        <v>58146600</v>
      </c>
      <c r="I321" s="41">
        <v>58146600</v>
      </c>
      <c r="J321" s="279"/>
      <c r="K321" s="219"/>
      <c r="L321" s="166"/>
    </row>
    <row r="322" spans="1:12" ht="56.25" x14ac:dyDescent="0.25">
      <c r="A322" s="250" t="s">
        <v>46</v>
      </c>
      <c r="B322" s="191" t="s">
        <v>34</v>
      </c>
      <c r="C322" s="191" t="s">
        <v>34</v>
      </c>
      <c r="D322" s="191" t="s">
        <v>42</v>
      </c>
      <c r="E322" s="191" t="s">
        <v>204</v>
      </c>
      <c r="F322" s="259" t="s">
        <v>1206</v>
      </c>
      <c r="G322" s="146" t="s">
        <v>635</v>
      </c>
      <c r="H322" s="43">
        <v>20000000</v>
      </c>
      <c r="I322" s="41">
        <v>20000000</v>
      </c>
      <c r="J322" s="279"/>
      <c r="K322" s="219"/>
      <c r="L322" s="166"/>
    </row>
    <row r="323" spans="1:12" ht="56.25" x14ac:dyDescent="0.25">
      <c r="A323" s="250" t="s">
        <v>46</v>
      </c>
      <c r="B323" s="191" t="s">
        <v>34</v>
      </c>
      <c r="C323" s="191" t="s">
        <v>34</v>
      </c>
      <c r="D323" s="191" t="s">
        <v>42</v>
      </c>
      <c r="E323" s="191" t="s">
        <v>204</v>
      </c>
      <c r="F323" s="259" t="s">
        <v>1207</v>
      </c>
      <c r="G323" s="146" t="s">
        <v>636</v>
      </c>
      <c r="H323" s="43">
        <v>100000000</v>
      </c>
      <c r="I323" s="41">
        <v>100000000</v>
      </c>
      <c r="J323" s="279"/>
      <c r="K323" s="219"/>
      <c r="L323" s="166"/>
    </row>
    <row r="324" spans="1:12" ht="45" x14ac:dyDescent="0.25">
      <c r="A324" s="250" t="s">
        <v>46</v>
      </c>
      <c r="B324" s="191" t="s">
        <v>34</v>
      </c>
      <c r="C324" s="191" t="s">
        <v>34</v>
      </c>
      <c r="D324" s="191" t="s">
        <v>42</v>
      </c>
      <c r="E324" s="191" t="s">
        <v>204</v>
      </c>
      <c r="F324" s="259" t="s">
        <v>1208</v>
      </c>
      <c r="G324" s="146" t="s">
        <v>637</v>
      </c>
      <c r="H324" s="43">
        <v>10602293</v>
      </c>
      <c r="I324" s="41">
        <v>10602293</v>
      </c>
      <c r="J324" s="279"/>
      <c r="K324" s="219"/>
      <c r="L324" s="166"/>
    </row>
    <row r="325" spans="1:12" ht="33.75" x14ac:dyDescent="0.25">
      <c r="A325" s="250" t="s">
        <v>46</v>
      </c>
      <c r="B325" s="191" t="s">
        <v>34</v>
      </c>
      <c r="C325" s="191" t="s">
        <v>34</v>
      </c>
      <c r="D325" s="191" t="s">
        <v>42</v>
      </c>
      <c r="E325" s="191" t="s">
        <v>204</v>
      </c>
      <c r="F325" s="259" t="s">
        <v>1209</v>
      </c>
      <c r="G325" s="146" t="s">
        <v>1099</v>
      </c>
      <c r="H325" s="43">
        <v>598121355</v>
      </c>
      <c r="I325" s="41">
        <v>598121355</v>
      </c>
      <c r="J325" s="279"/>
      <c r="K325" s="219"/>
      <c r="L325" s="166"/>
    </row>
    <row r="326" spans="1:12" ht="45" x14ac:dyDescent="0.25">
      <c r="A326" s="250" t="s">
        <v>46</v>
      </c>
      <c r="B326" s="191" t="s">
        <v>34</v>
      </c>
      <c r="C326" s="191" t="s">
        <v>34</v>
      </c>
      <c r="D326" s="191" t="s">
        <v>42</v>
      </c>
      <c r="E326" s="191" t="s">
        <v>204</v>
      </c>
      <c r="F326" s="259" t="s">
        <v>1210</v>
      </c>
      <c r="G326" s="146" t="s">
        <v>638</v>
      </c>
      <c r="H326" s="43">
        <v>200209791</v>
      </c>
      <c r="I326" s="41">
        <v>200209791</v>
      </c>
      <c r="J326" s="279"/>
      <c r="K326" s="219"/>
      <c r="L326" s="166"/>
    </row>
    <row r="327" spans="1:12" ht="56.25" x14ac:dyDescent="0.25">
      <c r="A327" s="250" t="s">
        <v>46</v>
      </c>
      <c r="B327" s="191" t="s">
        <v>34</v>
      </c>
      <c r="C327" s="191" t="s">
        <v>34</v>
      </c>
      <c r="D327" s="191" t="s">
        <v>42</v>
      </c>
      <c r="E327" s="191" t="s">
        <v>204</v>
      </c>
      <c r="F327" s="259" t="s">
        <v>1211</v>
      </c>
      <c r="G327" s="146" t="s">
        <v>639</v>
      </c>
      <c r="H327" s="43">
        <v>100000000</v>
      </c>
      <c r="I327" s="41">
        <v>100000000</v>
      </c>
      <c r="J327" s="279"/>
      <c r="K327" s="219"/>
      <c r="L327" s="166"/>
    </row>
    <row r="328" spans="1:12" ht="45" x14ac:dyDescent="0.25">
      <c r="A328" s="250" t="s">
        <v>46</v>
      </c>
      <c r="B328" s="191" t="s">
        <v>34</v>
      </c>
      <c r="C328" s="191" t="s">
        <v>34</v>
      </c>
      <c r="D328" s="191" t="s">
        <v>42</v>
      </c>
      <c r="E328" s="191" t="s">
        <v>204</v>
      </c>
      <c r="F328" s="259" t="s">
        <v>1212</v>
      </c>
      <c r="G328" s="146" t="s">
        <v>640</v>
      </c>
      <c r="H328" s="43">
        <v>343083936</v>
      </c>
      <c r="I328" s="41">
        <v>343083936</v>
      </c>
      <c r="J328" s="279"/>
      <c r="K328" s="219"/>
      <c r="L328" s="166"/>
    </row>
    <row r="329" spans="1:12" ht="33.75" x14ac:dyDescent="0.25">
      <c r="A329" s="250" t="s">
        <v>46</v>
      </c>
      <c r="B329" s="191" t="s">
        <v>34</v>
      </c>
      <c r="C329" s="191" t="s">
        <v>34</v>
      </c>
      <c r="D329" s="191" t="s">
        <v>42</v>
      </c>
      <c r="E329" s="191" t="s">
        <v>204</v>
      </c>
      <c r="F329" s="259" t="s">
        <v>1213</v>
      </c>
      <c r="G329" s="146" t="s">
        <v>641</v>
      </c>
      <c r="H329" s="43">
        <v>100510000</v>
      </c>
      <c r="I329" s="41">
        <v>100510000</v>
      </c>
      <c r="J329" s="279"/>
      <c r="K329" s="219"/>
      <c r="L329" s="166"/>
    </row>
    <row r="330" spans="1:12" s="240" customFormat="1" ht="33.75" x14ac:dyDescent="0.25">
      <c r="A330" s="250" t="s">
        <v>46</v>
      </c>
      <c r="B330" s="191" t="s">
        <v>34</v>
      </c>
      <c r="C330" s="191" t="s">
        <v>34</v>
      </c>
      <c r="D330" s="191" t="s">
        <v>42</v>
      </c>
      <c r="E330" s="191" t="s">
        <v>204</v>
      </c>
      <c r="F330" s="259" t="s">
        <v>1214</v>
      </c>
      <c r="G330" s="146" t="s">
        <v>642</v>
      </c>
      <c r="H330" s="43">
        <v>46749211.25</v>
      </c>
      <c r="I330" s="41">
        <v>46749211.25</v>
      </c>
      <c r="J330" s="279"/>
      <c r="K330" s="219"/>
      <c r="L330" s="166"/>
    </row>
    <row r="331" spans="1:12" s="240" customFormat="1" ht="22.5" x14ac:dyDescent="0.25">
      <c r="A331" s="250" t="s">
        <v>46</v>
      </c>
      <c r="B331" s="191" t="s">
        <v>34</v>
      </c>
      <c r="C331" s="191" t="s">
        <v>34</v>
      </c>
      <c r="D331" s="191" t="s">
        <v>42</v>
      </c>
      <c r="E331" s="191" t="s">
        <v>204</v>
      </c>
      <c r="F331" s="259" t="s">
        <v>1215</v>
      </c>
      <c r="G331" s="146" t="s">
        <v>643</v>
      </c>
      <c r="H331" s="43">
        <v>37745267653</v>
      </c>
      <c r="I331" s="41">
        <v>37745267653</v>
      </c>
      <c r="J331" s="279"/>
      <c r="K331" s="219"/>
      <c r="L331" s="166"/>
    </row>
    <row r="332" spans="1:12" s="240" customFormat="1" ht="22.5" x14ac:dyDescent="0.25">
      <c r="A332" s="250" t="s">
        <v>46</v>
      </c>
      <c r="B332" s="191" t="s">
        <v>34</v>
      </c>
      <c r="C332" s="191" t="s">
        <v>34</v>
      </c>
      <c r="D332" s="191" t="s">
        <v>42</v>
      </c>
      <c r="E332" s="191" t="s">
        <v>204</v>
      </c>
      <c r="F332" s="259" t="s">
        <v>1216</v>
      </c>
      <c r="G332" s="146" t="s">
        <v>644</v>
      </c>
      <c r="H332" s="43">
        <v>3148639058</v>
      </c>
      <c r="I332" s="41">
        <v>3148639058</v>
      </c>
      <c r="J332" s="279"/>
      <c r="K332" s="219"/>
      <c r="L332" s="166"/>
    </row>
    <row r="333" spans="1:12" s="240" customFormat="1" ht="45" x14ac:dyDescent="0.25">
      <c r="A333" s="250" t="s">
        <v>46</v>
      </c>
      <c r="B333" s="191" t="s">
        <v>34</v>
      </c>
      <c r="C333" s="191" t="s">
        <v>34</v>
      </c>
      <c r="D333" s="191" t="s">
        <v>42</v>
      </c>
      <c r="E333" s="191" t="s">
        <v>204</v>
      </c>
      <c r="F333" s="259" t="s">
        <v>1217</v>
      </c>
      <c r="G333" s="146" t="s">
        <v>645</v>
      </c>
      <c r="H333" s="43">
        <v>193530190</v>
      </c>
      <c r="I333" s="41">
        <v>193530190</v>
      </c>
      <c r="J333" s="279"/>
      <c r="K333" s="219"/>
      <c r="L333" s="166"/>
    </row>
    <row r="334" spans="1:12" s="240" customFormat="1" ht="33.75" x14ac:dyDescent="0.25">
      <c r="A334" s="250" t="s">
        <v>46</v>
      </c>
      <c r="B334" s="191" t="s">
        <v>34</v>
      </c>
      <c r="C334" s="191" t="s">
        <v>34</v>
      </c>
      <c r="D334" s="191" t="s">
        <v>42</v>
      </c>
      <c r="E334" s="191" t="s">
        <v>204</v>
      </c>
      <c r="F334" s="259" t="s">
        <v>1218</v>
      </c>
      <c r="G334" s="146" t="s">
        <v>646</v>
      </c>
      <c r="H334" s="43">
        <v>400000000</v>
      </c>
      <c r="I334" s="41">
        <v>400000000</v>
      </c>
      <c r="J334" s="279"/>
      <c r="K334" s="219"/>
      <c r="L334" s="166"/>
    </row>
    <row r="335" spans="1:12" s="240" customFormat="1" ht="33.75" x14ac:dyDescent="0.25">
      <c r="A335" s="250" t="s">
        <v>46</v>
      </c>
      <c r="B335" s="191" t="s">
        <v>34</v>
      </c>
      <c r="C335" s="191" t="s">
        <v>34</v>
      </c>
      <c r="D335" s="191" t="s">
        <v>42</v>
      </c>
      <c r="E335" s="191" t="s">
        <v>204</v>
      </c>
      <c r="F335" s="259" t="s">
        <v>1219</v>
      </c>
      <c r="G335" s="146" t="s">
        <v>647</v>
      </c>
      <c r="H335" s="43">
        <v>8422945370</v>
      </c>
      <c r="I335" s="41">
        <v>8422945370</v>
      </c>
      <c r="J335" s="279"/>
      <c r="K335" s="219"/>
      <c r="L335" s="166"/>
    </row>
    <row r="336" spans="1:12" s="240" customFormat="1" ht="33.75" x14ac:dyDescent="0.25">
      <c r="A336" s="250" t="s">
        <v>46</v>
      </c>
      <c r="B336" s="191" t="s">
        <v>34</v>
      </c>
      <c r="C336" s="191" t="s">
        <v>34</v>
      </c>
      <c r="D336" s="191" t="s">
        <v>42</v>
      </c>
      <c r="E336" s="191" t="s">
        <v>204</v>
      </c>
      <c r="F336" s="259" t="s">
        <v>1220</v>
      </c>
      <c r="G336" s="146" t="s">
        <v>648</v>
      </c>
      <c r="H336" s="43">
        <v>723872329</v>
      </c>
      <c r="I336" s="41">
        <v>723872329</v>
      </c>
      <c r="J336" s="279"/>
      <c r="K336" s="219"/>
      <c r="L336" s="166"/>
    </row>
    <row r="337" spans="1:12" s="240" customFormat="1" ht="22.5" x14ac:dyDescent="0.25">
      <c r="A337" s="250" t="s">
        <v>46</v>
      </c>
      <c r="B337" s="191" t="s">
        <v>34</v>
      </c>
      <c r="C337" s="191" t="s">
        <v>34</v>
      </c>
      <c r="D337" s="191" t="s">
        <v>42</v>
      </c>
      <c r="E337" s="191" t="s">
        <v>204</v>
      </c>
      <c r="F337" s="259" t="s">
        <v>1221</v>
      </c>
      <c r="G337" s="146" t="s">
        <v>649</v>
      </c>
      <c r="H337" s="43">
        <v>2311752333</v>
      </c>
      <c r="I337" s="41">
        <v>2311752333</v>
      </c>
      <c r="J337" s="279"/>
      <c r="K337" s="219"/>
      <c r="L337" s="166"/>
    </row>
    <row r="338" spans="1:12" s="240" customFormat="1" ht="45" x14ac:dyDescent="0.25">
      <c r="A338" s="250" t="s">
        <v>46</v>
      </c>
      <c r="B338" s="191" t="s">
        <v>34</v>
      </c>
      <c r="C338" s="191" t="s">
        <v>34</v>
      </c>
      <c r="D338" s="191" t="s">
        <v>42</v>
      </c>
      <c r="E338" s="191" t="s">
        <v>204</v>
      </c>
      <c r="F338" s="259" t="s">
        <v>1222</v>
      </c>
      <c r="G338" s="146" t="s">
        <v>650</v>
      </c>
      <c r="H338" s="43">
        <v>397304135.81999999</v>
      </c>
      <c r="I338" s="41">
        <v>397304135.81999999</v>
      </c>
      <c r="J338" s="279"/>
      <c r="K338" s="219"/>
      <c r="L338" s="166"/>
    </row>
    <row r="339" spans="1:12" s="240" customFormat="1" ht="67.5" x14ac:dyDescent="0.25">
      <c r="A339" s="250" t="s">
        <v>46</v>
      </c>
      <c r="B339" s="191" t="s">
        <v>34</v>
      </c>
      <c r="C339" s="191" t="s">
        <v>34</v>
      </c>
      <c r="D339" s="191" t="s">
        <v>42</v>
      </c>
      <c r="E339" s="191" t="s">
        <v>204</v>
      </c>
      <c r="F339" s="259" t="s">
        <v>1223</v>
      </c>
      <c r="G339" s="146" t="s">
        <v>651</v>
      </c>
      <c r="H339" s="43">
        <v>53353028</v>
      </c>
      <c r="I339" s="41">
        <v>53353028</v>
      </c>
      <c r="J339" s="279"/>
      <c r="K339" s="219"/>
      <c r="L339" s="166"/>
    </row>
    <row r="340" spans="1:12" s="240" customFormat="1" ht="33.75" x14ac:dyDescent="0.25">
      <c r="A340" s="250" t="s">
        <v>46</v>
      </c>
      <c r="B340" s="191" t="s">
        <v>34</v>
      </c>
      <c r="C340" s="191" t="s">
        <v>34</v>
      </c>
      <c r="D340" s="191" t="s">
        <v>42</v>
      </c>
      <c r="E340" s="191" t="s">
        <v>204</v>
      </c>
      <c r="F340" s="259" t="s">
        <v>1224</v>
      </c>
      <c r="G340" s="146" t="s">
        <v>652</v>
      </c>
      <c r="H340" s="43">
        <v>128180</v>
      </c>
      <c r="I340" s="41">
        <v>128180</v>
      </c>
      <c r="J340" s="279"/>
      <c r="K340" s="219"/>
      <c r="L340" s="166"/>
    </row>
    <row r="341" spans="1:12" s="240" customFormat="1" ht="33.75" x14ac:dyDescent="0.25">
      <c r="A341" s="250" t="s">
        <v>46</v>
      </c>
      <c r="B341" s="191" t="s">
        <v>34</v>
      </c>
      <c r="C341" s="191" t="s">
        <v>34</v>
      </c>
      <c r="D341" s="191" t="s">
        <v>42</v>
      </c>
      <c r="E341" s="191" t="s">
        <v>204</v>
      </c>
      <c r="F341" s="259" t="s">
        <v>1225</v>
      </c>
      <c r="G341" s="146" t="s">
        <v>653</v>
      </c>
      <c r="H341" s="43">
        <v>653734762</v>
      </c>
      <c r="I341" s="41">
        <v>653734762</v>
      </c>
      <c r="J341" s="279"/>
      <c r="K341" s="219"/>
      <c r="L341" s="166"/>
    </row>
    <row r="342" spans="1:12" s="240" customFormat="1" ht="22.5" x14ac:dyDescent="0.25">
      <c r="A342" s="250" t="s">
        <v>46</v>
      </c>
      <c r="B342" s="191" t="s">
        <v>34</v>
      </c>
      <c r="C342" s="191" t="s">
        <v>34</v>
      </c>
      <c r="D342" s="191" t="s">
        <v>42</v>
      </c>
      <c r="E342" s="191" t="s">
        <v>204</v>
      </c>
      <c r="F342" s="259" t="s">
        <v>1226</v>
      </c>
      <c r="G342" s="146" t="s">
        <v>654</v>
      </c>
      <c r="H342" s="43">
        <v>100000000</v>
      </c>
      <c r="I342" s="41">
        <v>100000000</v>
      </c>
      <c r="J342" s="279"/>
      <c r="K342" s="219"/>
      <c r="L342" s="166"/>
    </row>
    <row r="343" spans="1:12" s="240" customFormat="1" ht="33.75" x14ac:dyDescent="0.25">
      <c r="A343" s="250" t="s">
        <v>46</v>
      </c>
      <c r="B343" s="191" t="s">
        <v>34</v>
      </c>
      <c r="C343" s="191" t="s">
        <v>34</v>
      </c>
      <c r="D343" s="191" t="s">
        <v>42</v>
      </c>
      <c r="E343" s="191" t="s">
        <v>204</v>
      </c>
      <c r="F343" s="259" t="s">
        <v>1227</v>
      </c>
      <c r="G343" s="146" t="s">
        <v>655</v>
      </c>
      <c r="H343" s="43">
        <v>703794.85</v>
      </c>
      <c r="I343" s="41">
        <v>703794.85</v>
      </c>
      <c r="J343" s="279"/>
      <c r="K343" s="219"/>
      <c r="L343" s="166"/>
    </row>
    <row r="344" spans="1:12" s="240" customFormat="1" ht="45" x14ac:dyDescent="0.25">
      <c r="A344" s="250" t="s">
        <v>46</v>
      </c>
      <c r="B344" s="191" t="s">
        <v>34</v>
      </c>
      <c r="C344" s="191" t="s">
        <v>34</v>
      </c>
      <c r="D344" s="191" t="s">
        <v>42</v>
      </c>
      <c r="E344" s="191" t="s">
        <v>204</v>
      </c>
      <c r="F344" s="259" t="s">
        <v>1228</v>
      </c>
      <c r="G344" s="146" t="s">
        <v>656</v>
      </c>
      <c r="H344" s="43">
        <v>45117608.050000012</v>
      </c>
      <c r="I344" s="41">
        <v>45000000</v>
      </c>
      <c r="J344" s="279">
        <v>117608.05</v>
      </c>
      <c r="K344" s="219"/>
      <c r="L344" s="166"/>
    </row>
    <row r="345" spans="1:12" s="240" customFormat="1" ht="45" x14ac:dyDescent="0.25">
      <c r="A345" s="250" t="s">
        <v>46</v>
      </c>
      <c r="B345" s="191" t="s">
        <v>34</v>
      </c>
      <c r="C345" s="191" t="s">
        <v>34</v>
      </c>
      <c r="D345" s="191" t="s">
        <v>42</v>
      </c>
      <c r="E345" s="191" t="s">
        <v>204</v>
      </c>
      <c r="F345" s="259" t="s">
        <v>1229</v>
      </c>
      <c r="G345" s="146" t="s">
        <v>657</v>
      </c>
      <c r="H345" s="43">
        <v>25000000</v>
      </c>
      <c r="I345" s="41">
        <v>25000000</v>
      </c>
      <c r="J345" s="279"/>
      <c r="K345" s="219"/>
      <c r="L345" s="166"/>
    </row>
    <row r="346" spans="1:12" ht="56.25" x14ac:dyDescent="0.25">
      <c r="A346" s="250" t="s">
        <v>46</v>
      </c>
      <c r="B346" s="191" t="s">
        <v>34</v>
      </c>
      <c r="C346" s="191" t="s">
        <v>34</v>
      </c>
      <c r="D346" s="191" t="s">
        <v>42</v>
      </c>
      <c r="E346" s="191" t="s">
        <v>204</v>
      </c>
      <c r="F346" s="259" t="s">
        <v>1361</v>
      </c>
      <c r="G346" s="146" t="s">
        <v>658</v>
      </c>
      <c r="H346" s="43">
        <v>3404753493.8399997</v>
      </c>
      <c r="I346" s="41"/>
      <c r="J346" s="279">
        <v>3404753493.8400002</v>
      </c>
      <c r="K346" s="219"/>
      <c r="L346" s="166"/>
    </row>
    <row r="347" spans="1:12" x14ac:dyDescent="0.25">
      <c r="A347" s="251" t="s">
        <v>54</v>
      </c>
      <c r="B347" s="252"/>
      <c r="C347" s="252"/>
      <c r="D347" s="252"/>
      <c r="E347" s="245"/>
      <c r="F347" s="266"/>
      <c r="G347" s="150" t="s">
        <v>503</v>
      </c>
      <c r="H347" s="122">
        <v>7842864196.9200001</v>
      </c>
      <c r="I347" s="41"/>
      <c r="J347" s="279"/>
      <c r="K347" s="219"/>
      <c r="L347" s="166"/>
    </row>
    <row r="348" spans="1:12" x14ac:dyDescent="0.25">
      <c r="A348" s="243" t="s">
        <v>54</v>
      </c>
      <c r="B348" s="191" t="s">
        <v>41</v>
      </c>
      <c r="C348" s="194"/>
      <c r="D348" s="194"/>
      <c r="E348" s="194"/>
      <c r="F348" s="265"/>
      <c r="G348" s="18" t="s">
        <v>107</v>
      </c>
      <c r="H348" s="43">
        <v>7842864196.9200001</v>
      </c>
      <c r="I348" s="41"/>
      <c r="J348" s="279"/>
      <c r="K348" s="219"/>
      <c r="L348" s="166"/>
    </row>
    <row r="349" spans="1:12" ht="22.5" x14ac:dyDescent="0.25">
      <c r="A349" s="243" t="s">
        <v>54</v>
      </c>
      <c r="B349" s="191" t="s">
        <v>41</v>
      </c>
      <c r="C349" s="191" t="s">
        <v>42</v>
      </c>
      <c r="D349" s="194"/>
      <c r="E349" s="194"/>
      <c r="F349" s="265"/>
      <c r="G349" s="18" t="s">
        <v>1120</v>
      </c>
      <c r="H349" s="43">
        <v>7842864196.9200001</v>
      </c>
      <c r="I349" s="41"/>
      <c r="J349" s="279"/>
      <c r="K349" s="219"/>
      <c r="L349" s="166"/>
    </row>
    <row r="350" spans="1:12" x14ac:dyDescent="0.25">
      <c r="A350" s="243" t="s">
        <v>54</v>
      </c>
      <c r="B350" s="191" t="s">
        <v>41</v>
      </c>
      <c r="C350" s="191" t="s">
        <v>42</v>
      </c>
      <c r="D350" s="191" t="s">
        <v>122</v>
      </c>
      <c r="E350" s="191"/>
      <c r="F350" s="259"/>
      <c r="G350" s="18" t="s">
        <v>124</v>
      </c>
      <c r="H350" s="43">
        <v>7842864196.9200001</v>
      </c>
      <c r="I350" s="41"/>
      <c r="J350" s="279"/>
      <c r="K350" s="219"/>
      <c r="L350" s="166"/>
    </row>
    <row r="351" spans="1:12" x14ac:dyDescent="0.25">
      <c r="A351" s="243" t="s">
        <v>54</v>
      </c>
      <c r="B351" s="191" t="s">
        <v>41</v>
      </c>
      <c r="C351" s="191" t="s">
        <v>42</v>
      </c>
      <c r="D351" s="191" t="s">
        <v>122</v>
      </c>
      <c r="E351" s="191" t="s">
        <v>123</v>
      </c>
      <c r="F351" s="259"/>
      <c r="G351" s="18" t="s">
        <v>125</v>
      </c>
      <c r="H351" s="43">
        <v>7842864196.9200001</v>
      </c>
      <c r="I351" s="41"/>
      <c r="J351" s="279"/>
      <c r="K351" s="219"/>
      <c r="L351" s="166"/>
    </row>
    <row r="352" spans="1:12" ht="22.5" x14ac:dyDescent="0.25">
      <c r="A352" s="243" t="s">
        <v>54</v>
      </c>
      <c r="B352" s="191" t="s">
        <v>41</v>
      </c>
      <c r="C352" s="191" t="s">
        <v>42</v>
      </c>
      <c r="D352" s="191" t="s">
        <v>122</v>
      </c>
      <c r="E352" s="191" t="s">
        <v>123</v>
      </c>
      <c r="F352" s="259" t="s">
        <v>1230</v>
      </c>
      <c r="G352" s="146" t="s">
        <v>715</v>
      </c>
      <c r="H352" s="43">
        <v>150000000</v>
      </c>
      <c r="I352" s="41">
        <v>150000000</v>
      </c>
      <c r="J352" s="279"/>
      <c r="K352" s="219"/>
      <c r="L352" s="166"/>
    </row>
    <row r="353" spans="1:12" ht="33.75" x14ac:dyDescent="0.25">
      <c r="A353" s="243" t="s">
        <v>54</v>
      </c>
      <c r="B353" s="191" t="s">
        <v>41</v>
      </c>
      <c r="C353" s="191" t="s">
        <v>42</v>
      </c>
      <c r="D353" s="191" t="s">
        <v>122</v>
      </c>
      <c r="E353" s="191" t="s">
        <v>123</v>
      </c>
      <c r="F353" s="259" t="s">
        <v>1231</v>
      </c>
      <c r="G353" s="146" t="s">
        <v>1105</v>
      </c>
      <c r="H353" s="43">
        <v>36000000</v>
      </c>
      <c r="I353" s="41">
        <v>36000000</v>
      </c>
      <c r="J353" s="279"/>
      <c r="K353" s="219"/>
      <c r="L353" s="166"/>
    </row>
    <row r="354" spans="1:12" ht="22.5" x14ac:dyDescent="0.25">
      <c r="A354" s="243" t="s">
        <v>54</v>
      </c>
      <c r="B354" s="191" t="s">
        <v>41</v>
      </c>
      <c r="C354" s="191" t="s">
        <v>42</v>
      </c>
      <c r="D354" s="191" t="s">
        <v>122</v>
      </c>
      <c r="E354" s="191" t="s">
        <v>123</v>
      </c>
      <c r="F354" s="259" t="s">
        <v>1232</v>
      </c>
      <c r="G354" s="146" t="s">
        <v>1123</v>
      </c>
      <c r="H354" s="43">
        <v>83283806.849999994</v>
      </c>
      <c r="I354" s="41">
        <v>83283806.849999994</v>
      </c>
      <c r="J354" s="279"/>
      <c r="K354" s="219"/>
      <c r="L354" s="166"/>
    </row>
    <row r="355" spans="1:12" ht="22.5" x14ac:dyDescent="0.25">
      <c r="A355" s="243" t="s">
        <v>54</v>
      </c>
      <c r="B355" s="191" t="s">
        <v>41</v>
      </c>
      <c r="C355" s="191" t="s">
        <v>42</v>
      </c>
      <c r="D355" s="191" t="s">
        <v>122</v>
      </c>
      <c r="E355" s="191" t="s">
        <v>123</v>
      </c>
      <c r="F355" s="259" t="s">
        <v>1362</v>
      </c>
      <c r="G355" s="146" t="s">
        <v>716</v>
      </c>
      <c r="H355" s="43">
        <v>100000000</v>
      </c>
      <c r="I355" s="41"/>
      <c r="J355" s="279">
        <v>100000000</v>
      </c>
      <c r="K355" s="219"/>
      <c r="L355" s="166"/>
    </row>
    <row r="356" spans="1:12" ht="22.5" x14ac:dyDescent="0.25">
      <c r="A356" s="243" t="s">
        <v>54</v>
      </c>
      <c r="B356" s="191" t="s">
        <v>41</v>
      </c>
      <c r="C356" s="191" t="s">
        <v>42</v>
      </c>
      <c r="D356" s="191" t="s">
        <v>122</v>
      </c>
      <c r="E356" s="191" t="s">
        <v>123</v>
      </c>
      <c r="F356" s="259" t="s">
        <v>1233</v>
      </c>
      <c r="G356" s="146" t="s">
        <v>717</v>
      </c>
      <c r="H356" s="43">
        <v>100000000</v>
      </c>
      <c r="I356" s="41">
        <v>86610100</v>
      </c>
      <c r="J356" s="279">
        <v>13389900</v>
      </c>
      <c r="K356" s="219"/>
      <c r="L356" s="166"/>
    </row>
    <row r="357" spans="1:12" ht="22.5" x14ac:dyDescent="0.25">
      <c r="A357" s="243" t="s">
        <v>54</v>
      </c>
      <c r="B357" s="191" t="s">
        <v>41</v>
      </c>
      <c r="C357" s="191" t="s">
        <v>42</v>
      </c>
      <c r="D357" s="191" t="s">
        <v>122</v>
      </c>
      <c r="E357" s="191" t="s">
        <v>123</v>
      </c>
      <c r="F357" s="259" t="s">
        <v>1234</v>
      </c>
      <c r="G357" s="146" t="s">
        <v>718</v>
      </c>
      <c r="H357" s="43">
        <v>100000000</v>
      </c>
      <c r="I357" s="41">
        <v>100000000</v>
      </c>
      <c r="J357" s="279"/>
      <c r="K357" s="219"/>
      <c r="L357" s="166"/>
    </row>
    <row r="358" spans="1:12" ht="33.75" x14ac:dyDescent="0.25">
      <c r="A358" s="243" t="s">
        <v>54</v>
      </c>
      <c r="B358" s="191" t="s">
        <v>41</v>
      </c>
      <c r="C358" s="191" t="s">
        <v>42</v>
      </c>
      <c r="D358" s="191" t="s">
        <v>122</v>
      </c>
      <c r="E358" s="191" t="s">
        <v>123</v>
      </c>
      <c r="F358" s="259" t="s">
        <v>1235</v>
      </c>
      <c r="G358" s="146" t="s">
        <v>719</v>
      </c>
      <c r="H358" s="43">
        <v>100000000</v>
      </c>
      <c r="I358" s="41">
        <v>100000000</v>
      </c>
      <c r="J358" s="279"/>
      <c r="K358" s="219"/>
      <c r="L358" s="166"/>
    </row>
    <row r="359" spans="1:12" ht="22.5" x14ac:dyDescent="0.25">
      <c r="A359" s="243" t="s">
        <v>54</v>
      </c>
      <c r="B359" s="191" t="s">
        <v>41</v>
      </c>
      <c r="C359" s="191" t="s">
        <v>42</v>
      </c>
      <c r="D359" s="191" t="s">
        <v>122</v>
      </c>
      <c r="E359" s="191" t="s">
        <v>123</v>
      </c>
      <c r="F359" s="259" t="s">
        <v>1236</v>
      </c>
      <c r="G359" s="146" t="s">
        <v>720</v>
      </c>
      <c r="H359" s="43">
        <v>100000000</v>
      </c>
      <c r="I359" s="41">
        <v>100000000</v>
      </c>
      <c r="J359" s="279"/>
      <c r="K359" s="219"/>
      <c r="L359" s="166"/>
    </row>
    <row r="360" spans="1:12" ht="22.5" x14ac:dyDescent="0.25">
      <c r="A360" s="243" t="s">
        <v>54</v>
      </c>
      <c r="B360" s="191" t="s">
        <v>41</v>
      </c>
      <c r="C360" s="191" t="s">
        <v>42</v>
      </c>
      <c r="D360" s="191" t="s">
        <v>122</v>
      </c>
      <c r="E360" s="191" t="s">
        <v>123</v>
      </c>
      <c r="F360" s="259" t="s">
        <v>1237</v>
      </c>
      <c r="G360" s="146" t="s">
        <v>721</v>
      </c>
      <c r="H360" s="43">
        <v>398000000</v>
      </c>
      <c r="I360" s="41">
        <v>398000000</v>
      </c>
      <c r="J360" s="279"/>
      <c r="K360" s="219"/>
      <c r="L360" s="166"/>
    </row>
    <row r="361" spans="1:12" ht="22.5" x14ac:dyDescent="0.25">
      <c r="A361" s="243" t="s">
        <v>54</v>
      </c>
      <c r="B361" s="191" t="s">
        <v>41</v>
      </c>
      <c r="C361" s="191" t="s">
        <v>42</v>
      </c>
      <c r="D361" s="191" t="s">
        <v>122</v>
      </c>
      <c r="E361" s="191" t="s">
        <v>123</v>
      </c>
      <c r="F361" s="259" t="s">
        <v>1238</v>
      </c>
      <c r="G361" s="146" t="s">
        <v>722</v>
      </c>
      <c r="H361" s="43">
        <v>920000000</v>
      </c>
      <c r="I361" s="41">
        <v>920000000</v>
      </c>
      <c r="J361" s="279"/>
      <c r="K361" s="219"/>
      <c r="L361" s="166"/>
    </row>
    <row r="362" spans="1:12" ht="22.5" x14ac:dyDescent="0.25">
      <c r="A362" s="243" t="s">
        <v>54</v>
      </c>
      <c r="B362" s="191" t="s">
        <v>41</v>
      </c>
      <c r="C362" s="191" t="s">
        <v>42</v>
      </c>
      <c r="D362" s="191" t="s">
        <v>122</v>
      </c>
      <c r="E362" s="191" t="s">
        <v>123</v>
      </c>
      <c r="F362" s="259" t="s">
        <v>1239</v>
      </c>
      <c r="G362" s="146" t="s">
        <v>819</v>
      </c>
      <c r="H362" s="43">
        <v>630580390.07000005</v>
      </c>
      <c r="I362" s="41">
        <v>12716193.15</v>
      </c>
      <c r="J362" s="279">
        <v>617864196.91999996</v>
      </c>
      <c r="K362" s="219"/>
      <c r="L362" s="166"/>
    </row>
    <row r="363" spans="1:12" ht="33.75" x14ac:dyDescent="0.25">
      <c r="A363" s="243" t="s">
        <v>54</v>
      </c>
      <c r="B363" s="191" t="s">
        <v>41</v>
      </c>
      <c r="C363" s="191" t="s">
        <v>42</v>
      </c>
      <c r="D363" s="191" t="s">
        <v>122</v>
      </c>
      <c r="E363" s="191" t="s">
        <v>123</v>
      </c>
      <c r="F363" s="259" t="s">
        <v>1363</v>
      </c>
      <c r="G363" s="146" t="s">
        <v>723</v>
      </c>
      <c r="H363" s="43">
        <v>1600000000</v>
      </c>
      <c r="I363" s="41"/>
      <c r="J363" s="279">
        <v>1600000000</v>
      </c>
      <c r="K363" s="219"/>
      <c r="L363" s="166"/>
    </row>
    <row r="364" spans="1:12" ht="33.75" x14ac:dyDescent="0.25">
      <c r="A364" s="243" t="s">
        <v>54</v>
      </c>
      <c r="B364" s="191" t="s">
        <v>41</v>
      </c>
      <c r="C364" s="191" t="s">
        <v>42</v>
      </c>
      <c r="D364" s="191" t="s">
        <v>122</v>
      </c>
      <c r="E364" s="191" t="s">
        <v>123</v>
      </c>
      <c r="F364" s="259" t="s">
        <v>1364</v>
      </c>
      <c r="G364" s="146" t="s">
        <v>818</v>
      </c>
      <c r="H364" s="43">
        <v>175000000</v>
      </c>
      <c r="I364" s="41"/>
      <c r="J364" s="279">
        <v>175000000</v>
      </c>
      <c r="K364" s="219"/>
      <c r="L364" s="166"/>
    </row>
    <row r="365" spans="1:12" ht="33.75" x14ac:dyDescent="0.25">
      <c r="A365" s="243" t="s">
        <v>54</v>
      </c>
      <c r="B365" s="191" t="s">
        <v>41</v>
      </c>
      <c r="C365" s="191" t="s">
        <v>42</v>
      </c>
      <c r="D365" s="191" t="s">
        <v>122</v>
      </c>
      <c r="E365" s="191" t="s">
        <v>123</v>
      </c>
      <c r="F365" s="259" t="s">
        <v>1365</v>
      </c>
      <c r="G365" s="146" t="s">
        <v>788</v>
      </c>
      <c r="H365" s="43">
        <v>150000000</v>
      </c>
      <c r="I365" s="41"/>
      <c r="J365" s="279">
        <v>150000000</v>
      </c>
      <c r="K365" s="219"/>
      <c r="L365" s="166"/>
    </row>
    <row r="366" spans="1:12" ht="22.5" x14ac:dyDescent="0.25">
      <c r="A366" s="243" t="s">
        <v>54</v>
      </c>
      <c r="B366" s="191" t="s">
        <v>41</v>
      </c>
      <c r="C366" s="191" t="s">
        <v>42</v>
      </c>
      <c r="D366" s="191" t="s">
        <v>122</v>
      </c>
      <c r="E366" s="191" t="s">
        <v>123</v>
      </c>
      <c r="F366" s="259" t="s">
        <v>1366</v>
      </c>
      <c r="G366" s="146" t="s">
        <v>724</v>
      </c>
      <c r="H366" s="43">
        <v>700000000</v>
      </c>
      <c r="I366" s="41"/>
      <c r="J366" s="279">
        <v>700000000</v>
      </c>
      <c r="K366" s="219"/>
      <c r="L366" s="166"/>
    </row>
    <row r="367" spans="1:12" ht="22.5" x14ac:dyDescent="0.25">
      <c r="A367" s="243" t="s">
        <v>54</v>
      </c>
      <c r="B367" s="191" t="s">
        <v>41</v>
      </c>
      <c r="C367" s="191" t="s">
        <v>42</v>
      </c>
      <c r="D367" s="191" t="s">
        <v>122</v>
      </c>
      <c r="E367" s="191" t="s">
        <v>123</v>
      </c>
      <c r="F367" s="259" t="s">
        <v>1240</v>
      </c>
      <c r="G367" s="146" t="s">
        <v>789</v>
      </c>
      <c r="H367" s="43">
        <v>2500000000</v>
      </c>
      <c r="I367" s="41">
        <v>1625894922</v>
      </c>
      <c r="J367" s="279">
        <v>874105078</v>
      </c>
      <c r="K367" s="219"/>
      <c r="L367" s="166"/>
    </row>
    <row r="368" spans="1:12" x14ac:dyDescent="0.25">
      <c r="A368" s="241" t="s">
        <v>276</v>
      </c>
      <c r="B368" s="245"/>
      <c r="C368" s="245"/>
      <c r="D368" s="245"/>
      <c r="E368" s="245"/>
      <c r="F368" s="266"/>
      <c r="G368" s="49" t="s">
        <v>439</v>
      </c>
      <c r="H368" s="122">
        <v>31749718149.249996</v>
      </c>
      <c r="I368" s="41"/>
      <c r="J368" s="279"/>
      <c r="K368" s="219"/>
      <c r="L368" s="166"/>
    </row>
    <row r="369" spans="1:12" x14ac:dyDescent="0.25">
      <c r="A369" s="243" t="s">
        <v>276</v>
      </c>
      <c r="B369" s="191" t="s">
        <v>34</v>
      </c>
      <c r="C369" s="191"/>
      <c r="D369" s="191"/>
      <c r="E369" s="191"/>
      <c r="F369" s="259"/>
      <c r="G369" s="18" t="s">
        <v>45</v>
      </c>
      <c r="H369" s="43">
        <v>31548218149.249996</v>
      </c>
      <c r="I369" s="41"/>
      <c r="J369" s="279"/>
      <c r="K369" s="219"/>
      <c r="L369" s="166"/>
    </row>
    <row r="370" spans="1:12" ht="22.5" x14ac:dyDescent="0.25">
      <c r="A370" s="243" t="s">
        <v>276</v>
      </c>
      <c r="B370" s="191" t="s">
        <v>34</v>
      </c>
      <c r="C370" s="191" t="s">
        <v>34</v>
      </c>
      <c r="D370" s="191"/>
      <c r="E370" s="191"/>
      <c r="F370" s="259"/>
      <c r="G370" s="18" t="s">
        <v>1142</v>
      </c>
      <c r="H370" s="43">
        <v>31548218149.249996</v>
      </c>
      <c r="I370" s="41"/>
      <c r="J370" s="279"/>
      <c r="K370" s="219"/>
      <c r="L370" s="166"/>
    </row>
    <row r="371" spans="1:12" x14ac:dyDescent="0.25">
      <c r="A371" s="243" t="s">
        <v>276</v>
      </c>
      <c r="B371" s="191" t="s">
        <v>34</v>
      </c>
      <c r="C371" s="191" t="s">
        <v>34</v>
      </c>
      <c r="D371" s="191" t="s">
        <v>41</v>
      </c>
      <c r="E371" s="191"/>
      <c r="F371" s="259"/>
      <c r="G371" s="18" t="s">
        <v>440</v>
      </c>
      <c r="H371" s="43">
        <v>31145806985.459999</v>
      </c>
      <c r="I371" s="41"/>
      <c r="J371" s="279"/>
      <c r="K371" s="219"/>
      <c r="L371" s="166"/>
    </row>
    <row r="372" spans="1:12" x14ac:dyDescent="0.25">
      <c r="A372" s="243" t="s">
        <v>276</v>
      </c>
      <c r="B372" s="191" t="s">
        <v>34</v>
      </c>
      <c r="C372" s="191" t="s">
        <v>34</v>
      </c>
      <c r="D372" s="191" t="s">
        <v>41</v>
      </c>
      <c r="E372" s="191" t="s">
        <v>163</v>
      </c>
      <c r="F372" s="259"/>
      <c r="G372" s="18" t="s">
        <v>441</v>
      </c>
      <c r="H372" s="43">
        <v>11876550025</v>
      </c>
      <c r="I372" s="41"/>
      <c r="J372" s="279"/>
      <c r="K372" s="219"/>
      <c r="L372" s="166"/>
    </row>
    <row r="373" spans="1:12" ht="33.75" x14ac:dyDescent="0.25">
      <c r="A373" s="243" t="s">
        <v>276</v>
      </c>
      <c r="B373" s="191" t="s">
        <v>34</v>
      </c>
      <c r="C373" s="191" t="s">
        <v>34</v>
      </c>
      <c r="D373" s="191" t="s">
        <v>41</v>
      </c>
      <c r="E373" s="191" t="s">
        <v>163</v>
      </c>
      <c r="F373" s="259" t="s">
        <v>1241</v>
      </c>
      <c r="G373" s="146" t="s">
        <v>883</v>
      </c>
      <c r="H373" s="43">
        <v>6754435900</v>
      </c>
      <c r="I373" s="41">
        <v>6754435900</v>
      </c>
      <c r="J373" s="279"/>
      <c r="K373" s="219"/>
      <c r="L373" s="166"/>
    </row>
    <row r="374" spans="1:12" ht="33.75" x14ac:dyDescent="0.25">
      <c r="A374" s="243" t="s">
        <v>276</v>
      </c>
      <c r="B374" s="191" t="s">
        <v>34</v>
      </c>
      <c r="C374" s="191" t="s">
        <v>34</v>
      </c>
      <c r="D374" s="191" t="s">
        <v>41</v>
      </c>
      <c r="E374" s="191" t="s">
        <v>163</v>
      </c>
      <c r="F374" s="259" t="s">
        <v>1367</v>
      </c>
      <c r="G374" s="146" t="s">
        <v>884</v>
      </c>
      <c r="H374" s="43">
        <v>1000000000</v>
      </c>
      <c r="I374" s="41"/>
      <c r="J374" s="279">
        <v>1000000000</v>
      </c>
      <c r="K374" s="219"/>
      <c r="L374" s="166"/>
    </row>
    <row r="375" spans="1:12" ht="22.5" x14ac:dyDescent="0.25">
      <c r="A375" s="243" t="s">
        <v>276</v>
      </c>
      <c r="B375" s="191" t="s">
        <v>34</v>
      </c>
      <c r="C375" s="191" t="s">
        <v>34</v>
      </c>
      <c r="D375" s="191" t="s">
        <v>41</v>
      </c>
      <c r="E375" s="191" t="s">
        <v>163</v>
      </c>
      <c r="F375" s="259" t="s">
        <v>1368</v>
      </c>
      <c r="G375" s="146" t="s">
        <v>882</v>
      </c>
      <c r="H375" s="43">
        <v>800000000</v>
      </c>
      <c r="I375" s="41"/>
      <c r="J375" s="279">
        <v>800000000</v>
      </c>
      <c r="K375" s="219"/>
      <c r="L375" s="166"/>
    </row>
    <row r="376" spans="1:12" ht="22.5" x14ac:dyDescent="0.25">
      <c r="A376" s="243" t="s">
        <v>276</v>
      </c>
      <c r="B376" s="191" t="s">
        <v>34</v>
      </c>
      <c r="C376" s="191" t="s">
        <v>34</v>
      </c>
      <c r="D376" s="191" t="s">
        <v>41</v>
      </c>
      <c r="E376" s="191" t="s">
        <v>163</v>
      </c>
      <c r="F376" s="259" t="s">
        <v>1369</v>
      </c>
      <c r="G376" s="146" t="s">
        <v>885</v>
      </c>
      <c r="H376" s="43">
        <v>1000000000</v>
      </c>
      <c r="I376" s="41"/>
      <c r="J376" s="279">
        <v>1000000000</v>
      </c>
      <c r="K376" s="219"/>
      <c r="L376" s="166"/>
    </row>
    <row r="377" spans="1:12" ht="33.75" x14ac:dyDescent="0.25">
      <c r="A377" s="243" t="s">
        <v>276</v>
      </c>
      <c r="B377" s="191" t="s">
        <v>34</v>
      </c>
      <c r="C377" s="191" t="s">
        <v>34</v>
      </c>
      <c r="D377" s="191" t="s">
        <v>41</v>
      </c>
      <c r="E377" s="191" t="s">
        <v>163</v>
      </c>
      <c r="F377" s="259" t="s">
        <v>1242</v>
      </c>
      <c r="G377" s="146" t="s">
        <v>886</v>
      </c>
      <c r="H377" s="43">
        <v>1500000000</v>
      </c>
      <c r="I377" s="41">
        <v>1433084577</v>
      </c>
      <c r="J377" s="279">
        <v>66915423</v>
      </c>
      <c r="K377" s="219"/>
      <c r="L377" s="166"/>
    </row>
    <row r="378" spans="1:12" x14ac:dyDescent="0.25">
      <c r="A378" s="243" t="s">
        <v>276</v>
      </c>
      <c r="B378" s="191" t="s">
        <v>34</v>
      </c>
      <c r="C378" s="191" t="s">
        <v>34</v>
      </c>
      <c r="D378" s="191" t="s">
        <v>41</v>
      </c>
      <c r="E378" s="191" t="s">
        <v>163</v>
      </c>
      <c r="F378" s="259" t="s">
        <v>1243</v>
      </c>
      <c r="G378" s="146" t="s">
        <v>887</v>
      </c>
      <c r="H378" s="43">
        <v>37028265</v>
      </c>
      <c r="I378" s="41">
        <v>25920000</v>
      </c>
      <c r="J378" s="279">
        <v>11108265</v>
      </c>
      <c r="K378" s="219"/>
      <c r="L378" s="166"/>
    </row>
    <row r="379" spans="1:12" ht="33.75" x14ac:dyDescent="0.25">
      <c r="A379" s="243" t="s">
        <v>276</v>
      </c>
      <c r="B379" s="191" t="s">
        <v>34</v>
      </c>
      <c r="C379" s="191" t="s">
        <v>34</v>
      </c>
      <c r="D379" s="191" t="s">
        <v>41</v>
      </c>
      <c r="E379" s="191" t="s">
        <v>163</v>
      </c>
      <c r="F379" s="259" t="s">
        <v>1370</v>
      </c>
      <c r="G379" s="146" t="s">
        <v>1095</v>
      </c>
      <c r="H379" s="43">
        <v>785085860</v>
      </c>
      <c r="I379" s="41"/>
      <c r="J379" s="279">
        <v>785085860</v>
      </c>
      <c r="K379" s="219"/>
      <c r="L379" s="166"/>
    </row>
    <row r="380" spans="1:12" ht="22.5" x14ac:dyDescent="0.25">
      <c r="A380" s="243" t="s">
        <v>276</v>
      </c>
      <c r="B380" s="191" t="s">
        <v>34</v>
      </c>
      <c r="C380" s="191" t="s">
        <v>34</v>
      </c>
      <c r="D380" s="191" t="s">
        <v>41</v>
      </c>
      <c r="E380" s="191" t="s">
        <v>46</v>
      </c>
      <c r="F380" s="259"/>
      <c r="G380" s="18" t="s">
        <v>447</v>
      </c>
      <c r="H380" s="43">
        <v>13163081960.460001</v>
      </c>
      <c r="I380" s="41"/>
      <c r="J380" s="279"/>
      <c r="K380" s="219"/>
      <c r="L380" s="166"/>
    </row>
    <row r="381" spans="1:12" ht="22.5" x14ac:dyDescent="0.25">
      <c r="A381" s="243" t="s">
        <v>276</v>
      </c>
      <c r="B381" s="191" t="s">
        <v>34</v>
      </c>
      <c r="C381" s="191" t="s">
        <v>34</v>
      </c>
      <c r="D381" s="191" t="s">
        <v>41</v>
      </c>
      <c r="E381" s="191" t="s">
        <v>46</v>
      </c>
      <c r="F381" s="259" t="s">
        <v>1371</v>
      </c>
      <c r="G381" s="146" t="s">
        <v>888</v>
      </c>
      <c r="H381" s="43">
        <v>300000000</v>
      </c>
      <c r="I381" s="41"/>
      <c r="J381" s="279">
        <v>300000000</v>
      </c>
      <c r="K381" s="219"/>
      <c r="L381" s="166"/>
    </row>
    <row r="382" spans="1:12" ht="22.5" x14ac:dyDescent="0.25">
      <c r="A382" s="243" t="s">
        <v>276</v>
      </c>
      <c r="B382" s="191" t="s">
        <v>34</v>
      </c>
      <c r="C382" s="191" t="s">
        <v>34</v>
      </c>
      <c r="D382" s="191" t="s">
        <v>41</v>
      </c>
      <c r="E382" s="191" t="s">
        <v>46</v>
      </c>
      <c r="F382" s="259" t="s">
        <v>1244</v>
      </c>
      <c r="G382" s="146" t="s">
        <v>893</v>
      </c>
      <c r="H382" s="43">
        <v>127740066.29000001</v>
      </c>
      <c r="I382" s="41">
        <v>30457807</v>
      </c>
      <c r="J382" s="279">
        <v>97282259.290000007</v>
      </c>
      <c r="K382" s="219"/>
      <c r="L382" s="166"/>
    </row>
    <row r="383" spans="1:12" ht="33.75" x14ac:dyDescent="0.25">
      <c r="A383" s="243" t="s">
        <v>276</v>
      </c>
      <c r="B383" s="191" t="s">
        <v>34</v>
      </c>
      <c r="C383" s="191" t="s">
        <v>34</v>
      </c>
      <c r="D383" s="191" t="s">
        <v>41</v>
      </c>
      <c r="E383" s="191" t="s">
        <v>46</v>
      </c>
      <c r="F383" s="259" t="s">
        <v>1372</v>
      </c>
      <c r="G383" s="146" t="s">
        <v>895</v>
      </c>
      <c r="H383" s="43">
        <v>907000000</v>
      </c>
      <c r="I383" s="41"/>
      <c r="J383" s="279">
        <v>907000000</v>
      </c>
      <c r="K383" s="219"/>
      <c r="L383" s="166"/>
    </row>
    <row r="384" spans="1:12" ht="33.75" x14ac:dyDescent="0.25">
      <c r="A384" s="243" t="s">
        <v>276</v>
      </c>
      <c r="B384" s="191" t="s">
        <v>34</v>
      </c>
      <c r="C384" s="191" t="s">
        <v>34</v>
      </c>
      <c r="D384" s="191" t="s">
        <v>41</v>
      </c>
      <c r="E384" s="191" t="s">
        <v>46</v>
      </c>
      <c r="F384" s="259" t="s">
        <v>1245</v>
      </c>
      <c r="G384" s="146" t="s">
        <v>896</v>
      </c>
      <c r="H384" s="43">
        <v>515305075</v>
      </c>
      <c r="I384" s="41">
        <v>50000000</v>
      </c>
      <c r="J384" s="279">
        <v>465305075</v>
      </c>
      <c r="K384" s="219"/>
      <c r="L384" s="166"/>
    </row>
    <row r="385" spans="1:12" ht="33.75" x14ac:dyDescent="0.25">
      <c r="A385" s="243" t="s">
        <v>276</v>
      </c>
      <c r="B385" s="191" t="s">
        <v>34</v>
      </c>
      <c r="C385" s="191" t="s">
        <v>34</v>
      </c>
      <c r="D385" s="191" t="s">
        <v>41</v>
      </c>
      <c r="E385" s="191" t="s">
        <v>46</v>
      </c>
      <c r="F385" s="259" t="s">
        <v>1373</v>
      </c>
      <c r="G385" s="146" t="s">
        <v>880</v>
      </c>
      <c r="H385" s="43">
        <v>1500000000</v>
      </c>
      <c r="I385" s="41"/>
      <c r="J385" s="279">
        <v>1500000000</v>
      </c>
      <c r="K385" s="219"/>
      <c r="L385" s="166"/>
    </row>
    <row r="386" spans="1:12" ht="22.5" x14ac:dyDescent="0.25">
      <c r="A386" s="243" t="s">
        <v>276</v>
      </c>
      <c r="B386" s="191" t="s">
        <v>34</v>
      </c>
      <c r="C386" s="191" t="s">
        <v>34</v>
      </c>
      <c r="D386" s="191" t="s">
        <v>41</v>
      </c>
      <c r="E386" s="191" t="s">
        <v>46</v>
      </c>
      <c r="F386" s="259" t="s">
        <v>1374</v>
      </c>
      <c r="G386" s="146" t="s">
        <v>897</v>
      </c>
      <c r="H386" s="43">
        <v>100000000</v>
      </c>
      <c r="I386" s="41"/>
      <c r="J386" s="279">
        <v>100000000</v>
      </c>
      <c r="K386" s="219"/>
      <c r="L386" s="166"/>
    </row>
    <row r="387" spans="1:12" ht="22.5" x14ac:dyDescent="0.25">
      <c r="A387" s="243" t="s">
        <v>276</v>
      </c>
      <c r="B387" s="191" t="s">
        <v>34</v>
      </c>
      <c r="C387" s="191" t="s">
        <v>34</v>
      </c>
      <c r="D387" s="191" t="s">
        <v>41</v>
      </c>
      <c r="E387" s="191" t="s">
        <v>46</v>
      </c>
      <c r="F387" s="259" t="s">
        <v>1375</v>
      </c>
      <c r="G387" s="146" t="s">
        <v>898</v>
      </c>
      <c r="H387" s="43">
        <v>200000000</v>
      </c>
      <c r="I387" s="41"/>
      <c r="J387" s="279">
        <v>200000000</v>
      </c>
      <c r="K387" s="219"/>
      <c r="L387" s="166"/>
    </row>
    <row r="388" spans="1:12" ht="22.5" x14ac:dyDescent="0.25">
      <c r="A388" s="243" t="s">
        <v>276</v>
      </c>
      <c r="B388" s="191" t="s">
        <v>34</v>
      </c>
      <c r="C388" s="191" t="s">
        <v>34</v>
      </c>
      <c r="D388" s="191" t="s">
        <v>41</v>
      </c>
      <c r="E388" s="191" t="s">
        <v>46</v>
      </c>
      <c r="F388" s="259" t="s">
        <v>1246</v>
      </c>
      <c r="G388" s="146" t="s">
        <v>881</v>
      </c>
      <c r="H388" s="43">
        <v>9000000000</v>
      </c>
      <c r="I388" s="41">
        <v>9000000000</v>
      </c>
      <c r="J388" s="279"/>
      <c r="K388" s="219"/>
      <c r="L388" s="166"/>
    </row>
    <row r="389" spans="1:12" ht="22.5" x14ac:dyDescent="0.25">
      <c r="A389" s="243" t="s">
        <v>276</v>
      </c>
      <c r="B389" s="191" t="s">
        <v>34</v>
      </c>
      <c r="C389" s="191" t="s">
        <v>34</v>
      </c>
      <c r="D389" s="191" t="s">
        <v>41</v>
      </c>
      <c r="E389" s="191" t="s">
        <v>46</v>
      </c>
      <c r="F389" s="259" t="s">
        <v>1247</v>
      </c>
      <c r="G389" s="146" t="s">
        <v>899</v>
      </c>
      <c r="H389" s="43">
        <v>348283897</v>
      </c>
      <c r="I389" s="41">
        <v>148229100</v>
      </c>
      <c r="J389" s="279">
        <v>200054797</v>
      </c>
      <c r="K389" s="219"/>
      <c r="L389" s="166"/>
    </row>
    <row r="390" spans="1:12" ht="22.5" x14ac:dyDescent="0.25">
      <c r="A390" s="243" t="s">
        <v>276</v>
      </c>
      <c r="B390" s="191" t="s">
        <v>34</v>
      </c>
      <c r="C390" s="191" t="s">
        <v>34</v>
      </c>
      <c r="D390" s="191" t="s">
        <v>41</v>
      </c>
      <c r="E390" s="191" t="s">
        <v>46</v>
      </c>
      <c r="F390" s="259" t="s">
        <v>1376</v>
      </c>
      <c r="G390" s="146" t="s">
        <v>1093</v>
      </c>
      <c r="H390" s="43">
        <v>164752922.16999996</v>
      </c>
      <c r="I390" s="41"/>
      <c r="J390" s="279">
        <v>164752922.16999999</v>
      </c>
      <c r="K390" s="219"/>
      <c r="L390" s="166"/>
    </row>
    <row r="391" spans="1:12" x14ac:dyDescent="0.25">
      <c r="A391" s="243" t="s">
        <v>276</v>
      </c>
      <c r="B391" s="191" t="s">
        <v>34</v>
      </c>
      <c r="C391" s="191" t="s">
        <v>34</v>
      </c>
      <c r="D391" s="191" t="s">
        <v>41</v>
      </c>
      <c r="E391" s="246" t="s">
        <v>54</v>
      </c>
      <c r="F391" s="263"/>
      <c r="G391" s="18" t="s">
        <v>546</v>
      </c>
      <c r="H391" s="43">
        <v>3580000000</v>
      </c>
      <c r="I391" s="41"/>
      <c r="J391" s="279"/>
      <c r="K391" s="219"/>
      <c r="L391" s="166"/>
    </row>
    <row r="392" spans="1:12" ht="33.75" x14ac:dyDescent="0.25">
      <c r="A392" s="243" t="s">
        <v>276</v>
      </c>
      <c r="B392" s="191" t="s">
        <v>34</v>
      </c>
      <c r="C392" s="191" t="s">
        <v>34</v>
      </c>
      <c r="D392" s="191" t="s">
        <v>41</v>
      </c>
      <c r="E392" s="246" t="s">
        <v>54</v>
      </c>
      <c r="F392" s="263" t="s">
        <v>1377</v>
      </c>
      <c r="G392" s="146" t="s">
        <v>867</v>
      </c>
      <c r="H392" s="43">
        <v>200000000</v>
      </c>
      <c r="I392" s="41"/>
      <c r="J392" s="279">
        <v>200000000</v>
      </c>
      <c r="K392" s="219"/>
      <c r="L392" s="166"/>
    </row>
    <row r="393" spans="1:12" ht="22.5" x14ac:dyDescent="0.25">
      <c r="A393" s="243" t="s">
        <v>276</v>
      </c>
      <c r="B393" s="191" t="s">
        <v>34</v>
      </c>
      <c r="C393" s="191" t="s">
        <v>34</v>
      </c>
      <c r="D393" s="191" t="s">
        <v>41</v>
      </c>
      <c r="E393" s="246" t="s">
        <v>54</v>
      </c>
      <c r="F393" s="263" t="s">
        <v>1378</v>
      </c>
      <c r="G393" s="146" t="s">
        <v>868</v>
      </c>
      <c r="H393" s="43">
        <v>45000000</v>
      </c>
      <c r="I393" s="41"/>
      <c r="J393" s="279">
        <v>45000000</v>
      </c>
      <c r="K393" s="219"/>
      <c r="L393" s="166"/>
    </row>
    <row r="394" spans="1:12" ht="22.5" x14ac:dyDescent="0.25">
      <c r="A394" s="243" t="s">
        <v>276</v>
      </c>
      <c r="B394" s="191" t="s">
        <v>34</v>
      </c>
      <c r="C394" s="191" t="s">
        <v>34</v>
      </c>
      <c r="D394" s="191" t="s">
        <v>41</v>
      </c>
      <c r="E394" s="246" t="s">
        <v>54</v>
      </c>
      <c r="F394" s="263" t="s">
        <v>1379</v>
      </c>
      <c r="G394" s="146" t="s">
        <v>869</v>
      </c>
      <c r="H394" s="43">
        <v>100000000</v>
      </c>
      <c r="I394" s="41"/>
      <c r="J394" s="279">
        <v>100000000</v>
      </c>
      <c r="K394" s="219"/>
      <c r="L394" s="166"/>
    </row>
    <row r="395" spans="1:12" ht="33.75" x14ac:dyDescent="0.25">
      <c r="A395" s="243" t="s">
        <v>276</v>
      </c>
      <c r="B395" s="191" t="s">
        <v>34</v>
      </c>
      <c r="C395" s="191" t="s">
        <v>34</v>
      </c>
      <c r="D395" s="191" t="s">
        <v>41</v>
      </c>
      <c r="E395" s="246" t="s">
        <v>54</v>
      </c>
      <c r="F395" s="263" t="s">
        <v>1380</v>
      </c>
      <c r="G395" s="146" t="s">
        <v>903</v>
      </c>
      <c r="H395" s="43">
        <v>70000000</v>
      </c>
      <c r="I395" s="41"/>
      <c r="J395" s="279">
        <v>70000000</v>
      </c>
      <c r="K395" s="219"/>
      <c r="L395" s="166"/>
    </row>
    <row r="396" spans="1:12" ht="22.5" x14ac:dyDescent="0.25">
      <c r="A396" s="243" t="s">
        <v>276</v>
      </c>
      <c r="B396" s="191" t="s">
        <v>34</v>
      </c>
      <c r="C396" s="191" t="s">
        <v>34</v>
      </c>
      <c r="D396" s="191" t="s">
        <v>41</v>
      </c>
      <c r="E396" s="246" t="s">
        <v>54</v>
      </c>
      <c r="F396" s="263" t="s">
        <v>1381</v>
      </c>
      <c r="G396" s="146" t="s">
        <v>872</v>
      </c>
      <c r="H396" s="43">
        <v>70000000</v>
      </c>
      <c r="I396" s="41"/>
      <c r="J396" s="279">
        <v>70000000</v>
      </c>
      <c r="K396" s="219"/>
      <c r="L396" s="166"/>
    </row>
    <row r="397" spans="1:12" ht="33.75" x14ac:dyDescent="0.25">
      <c r="A397" s="243" t="s">
        <v>276</v>
      </c>
      <c r="B397" s="191" t="s">
        <v>34</v>
      </c>
      <c r="C397" s="191" t="s">
        <v>34</v>
      </c>
      <c r="D397" s="191" t="s">
        <v>41</v>
      </c>
      <c r="E397" s="246" t="s">
        <v>54</v>
      </c>
      <c r="F397" s="263" t="s">
        <v>1382</v>
      </c>
      <c r="G397" s="146" t="s">
        <v>873</v>
      </c>
      <c r="H397" s="43">
        <v>25000000</v>
      </c>
      <c r="I397" s="41"/>
      <c r="J397" s="279">
        <v>25000000</v>
      </c>
      <c r="K397" s="219"/>
      <c r="L397" s="166"/>
    </row>
    <row r="398" spans="1:12" ht="33.75" x14ac:dyDescent="0.25">
      <c r="A398" s="243" t="s">
        <v>276</v>
      </c>
      <c r="B398" s="191" t="s">
        <v>34</v>
      </c>
      <c r="C398" s="191" t="s">
        <v>34</v>
      </c>
      <c r="D398" s="191" t="s">
        <v>41</v>
      </c>
      <c r="E398" s="246" t="s">
        <v>54</v>
      </c>
      <c r="F398" s="263" t="s">
        <v>1383</v>
      </c>
      <c r="G398" s="146" t="s">
        <v>870</v>
      </c>
      <c r="H398" s="43">
        <v>70000000</v>
      </c>
      <c r="I398" s="41"/>
      <c r="J398" s="279">
        <v>70000000</v>
      </c>
      <c r="K398" s="219"/>
      <c r="L398" s="166"/>
    </row>
    <row r="399" spans="1:12" ht="22.5" x14ac:dyDescent="0.25">
      <c r="A399" s="243" t="s">
        <v>276</v>
      </c>
      <c r="B399" s="191" t="s">
        <v>34</v>
      </c>
      <c r="C399" s="191" t="s">
        <v>34</v>
      </c>
      <c r="D399" s="191" t="s">
        <v>41</v>
      </c>
      <c r="E399" s="246" t="s">
        <v>54</v>
      </c>
      <c r="F399" s="263" t="s">
        <v>1248</v>
      </c>
      <c r="G399" s="146" t="s">
        <v>871</v>
      </c>
      <c r="H399" s="43">
        <v>3000000000</v>
      </c>
      <c r="I399" s="41">
        <v>3000000000</v>
      </c>
      <c r="J399" s="279"/>
      <c r="K399" s="219"/>
      <c r="L399" s="166"/>
    </row>
    <row r="400" spans="1:12" x14ac:dyDescent="0.25">
      <c r="A400" s="243" t="s">
        <v>276</v>
      </c>
      <c r="B400" s="191" t="s">
        <v>34</v>
      </c>
      <c r="C400" s="191" t="s">
        <v>34</v>
      </c>
      <c r="D400" s="191" t="s">
        <v>41</v>
      </c>
      <c r="E400" s="191" t="s">
        <v>276</v>
      </c>
      <c r="F400" s="259"/>
      <c r="G400" s="18" t="s">
        <v>465</v>
      </c>
      <c r="H400" s="43">
        <v>96175000</v>
      </c>
      <c r="I400" s="41"/>
      <c r="J400" s="279"/>
      <c r="K400" s="219"/>
      <c r="L400" s="166"/>
    </row>
    <row r="401" spans="1:12" ht="33.75" x14ac:dyDescent="0.25">
      <c r="A401" s="243" t="s">
        <v>276</v>
      </c>
      <c r="B401" s="191" t="s">
        <v>34</v>
      </c>
      <c r="C401" s="191" t="s">
        <v>34</v>
      </c>
      <c r="D401" s="191" t="s">
        <v>41</v>
      </c>
      <c r="E401" s="191" t="s">
        <v>276</v>
      </c>
      <c r="F401" s="259" t="s">
        <v>1249</v>
      </c>
      <c r="G401" s="146" t="s">
        <v>900</v>
      </c>
      <c r="H401" s="43">
        <v>96175000</v>
      </c>
      <c r="I401" s="41">
        <v>20000000</v>
      </c>
      <c r="J401" s="279">
        <v>76175000</v>
      </c>
      <c r="K401" s="219"/>
      <c r="L401" s="166"/>
    </row>
    <row r="402" spans="1:12" x14ac:dyDescent="0.25">
      <c r="A402" s="243" t="s">
        <v>276</v>
      </c>
      <c r="B402" s="191" t="s">
        <v>34</v>
      </c>
      <c r="C402" s="191" t="s">
        <v>34</v>
      </c>
      <c r="D402" s="191" t="s">
        <v>41</v>
      </c>
      <c r="E402" s="191" t="s">
        <v>108</v>
      </c>
      <c r="F402" s="259"/>
      <c r="G402" s="18" t="s">
        <v>468</v>
      </c>
      <c r="H402" s="43">
        <v>2430000000</v>
      </c>
      <c r="I402" s="41"/>
      <c r="J402" s="279"/>
      <c r="K402" s="219"/>
      <c r="L402" s="166"/>
    </row>
    <row r="403" spans="1:12" ht="22.5" x14ac:dyDescent="0.25">
      <c r="A403" s="243" t="s">
        <v>276</v>
      </c>
      <c r="B403" s="191" t="s">
        <v>34</v>
      </c>
      <c r="C403" s="191" t="s">
        <v>34</v>
      </c>
      <c r="D403" s="191" t="s">
        <v>41</v>
      </c>
      <c r="E403" s="191" t="s">
        <v>108</v>
      </c>
      <c r="F403" s="259" t="s">
        <v>1250</v>
      </c>
      <c r="G403" s="146" t="s">
        <v>901</v>
      </c>
      <c r="H403" s="43">
        <v>2430000000</v>
      </c>
      <c r="I403" s="41">
        <v>2430000000</v>
      </c>
      <c r="J403" s="279"/>
      <c r="K403" s="219"/>
      <c r="L403" s="166"/>
    </row>
    <row r="404" spans="1:12" x14ac:dyDescent="0.25">
      <c r="A404" s="243" t="s">
        <v>276</v>
      </c>
      <c r="B404" s="191" t="s">
        <v>34</v>
      </c>
      <c r="C404" s="191" t="s">
        <v>34</v>
      </c>
      <c r="D404" s="191" t="s">
        <v>46</v>
      </c>
      <c r="E404" s="194"/>
      <c r="F404" s="265"/>
      <c r="G404" s="18" t="s">
        <v>47</v>
      </c>
      <c r="H404" s="43">
        <v>327411162.60000002</v>
      </c>
      <c r="I404" s="41"/>
      <c r="J404" s="279"/>
      <c r="K404" s="219"/>
      <c r="L404" s="166"/>
    </row>
    <row r="405" spans="1:12" x14ac:dyDescent="0.25">
      <c r="A405" s="243" t="s">
        <v>276</v>
      </c>
      <c r="B405" s="191" t="s">
        <v>34</v>
      </c>
      <c r="C405" s="191" t="s">
        <v>34</v>
      </c>
      <c r="D405" s="191" t="s">
        <v>46</v>
      </c>
      <c r="E405" s="191" t="s">
        <v>257</v>
      </c>
      <c r="F405" s="259"/>
      <c r="G405" s="18" t="s">
        <v>258</v>
      </c>
      <c r="H405" s="43">
        <v>327411162.60000002</v>
      </c>
      <c r="I405" s="41"/>
      <c r="J405" s="279"/>
      <c r="K405" s="219"/>
      <c r="L405" s="166"/>
    </row>
    <row r="406" spans="1:12" ht="33.75" x14ac:dyDescent="0.25">
      <c r="A406" s="243" t="s">
        <v>276</v>
      </c>
      <c r="B406" s="191" t="s">
        <v>34</v>
      </c>
      <c r="C406" s="191" t="s">
        <v>34</v>
      </c>
      <c r="D406" s="191" t="s">
        <v>46</v>
      </c>
      <c r="E406" s="191" t="s">
        <v>257</v>
      </c>
      <c r="F406" s="259" t="s">
        <v>1384</v>
      </c>
      <c r="G406" s="146" t="s">
        <v>902</v>
      </c>
      <c r="H406" s="43">
        <v>327411162.60000002</v>
      </c>
      <c r="I406" s="41"/>
      <c r="J406" s="279">
        <v>327411162.60000002</v>
      </c>
      <c r="K406" s="219"/>
      <c r="L406" s="166"/>
    </row>
    <row r="407" spans="1:12" x14ac:dyDescent="0.25">
      <c r="A407" s="243" t="s">
        <v>276</v>
      </c>
      <c r="B407" s="191" t="s">
        <v>34</v>
      </c>
      <c r="C407" s="191" t="s">
        <v>34</v>
      </c>
      <c r="D407" s="191" t="s">
        <v>54</v>
      </c>
      <c r="E407" s="191" t="s">
        <v>90</v>
      </c>
      <c r="F407" s="259"/>
      <c r="G407" s="18" t="s">
        <v>55</v>
      </c>
      <c r="H407" s="43">
        <v>75000001.189999998</v>
      </c>
      <c r="I407" s="41"/>
      <c r="J407" s="279"/>
      <c r="K407" s="219"/>
      <c r="L407" s="166"/>
    </row>
    <row r="408" spans="1:12" x14ac:dyDescent="0.25">
      <c r="A408" s="243" t="s">
        <v>276</v>
      </c>
      <c r="B408" s="191" t="s">
        <v>34</v>
      </c>
      <c r="C408" s="191" t="s">
        <v>34</v>
      </c>
      <c r="D408" s="191" t="s">
        <v>54</v>
      </c>
      <c r="E408" s="191" t="s">
        <v>90</v>
      </c>
      <c r="F408" s="259"/>
      <c r="G408" s="18" t="s">
        <v>91</v>
      </c>
      <c r="H408" s="43">
        <v>25000000</v>
      </c>
      <c r="I408" s="41"/>
      <c r="J408" s="279"/>
      <c r="K408" s="219"/>
      <c r="L408" s="166"/>
    </row>
    <row r="409" spans="1:12" ht="22.5" x14ac:dyDescent="0.25">
      <c r="A409" s="243" t="s">
        <v>276</v>
      </c>
      <c r="B409" s="191" t="s">
        <v>34</v>
      </c>
      <c r="C409" s="191" t="s">
        <v>34</v>
      </c>
      <c r="D409" s="191" t="s">
        <v>54</v>
      </c>
      <c r="E409" s="191" t="s">
        <v>90</v>
      </c>
      <c r="F409" s="259" t="s">
        <v>1385</v>
      </c>
      <c r="G409" s="146" t="s">
        <v>868</v>
      </c>
      <c r="H409" s="43">
        <v>25000000</v>
      </c>
      <c r="I409" s="41"/>
      <c r="J409" s="279">
        <v>25000000</v>
      </c>
      <c r="K409" s="219"/>
      <c r="L409" s="166"/>
    </row>
    <row r="410" spans="1:12" x14ac:dyDescent="0.25">
      <c r="A410" s="243" t="s">
        <v>276</v>
      </c>
      <c r="B410" s="191" t="s">
        <v>34</v>
      </c>
      <c r="C410" s="191" t="s">
        <v>34</v>
      </c>
      <c r="D410" s="191" t="s">
        <v>54</v>
      </c>
      <c r="E410" s="191" t="s">
        <v>104</v>
      </c>
      <c r="F410" s="259"/>
      <c r="G410" s="18" t="s">
        <v>105</v>
      </c>
      <c r="H410" s="43">
        <v>50000001.189999998</v>
      </c>
      <c r="I410" s="41"/>
      <c r="J410" s="279"/>
      <c r="K410" s="219"/>
      <c r="L410" s="166"/>
    </row>
    <row r="411" spans="1:12" ht="22.5" x14ac:dyDescent="0.25">
      <c r="A411" s="243" t="s">
        <v>276</v>
      </c>
      <c r="B411" s="191" t="s">
        <v>34</v>
      </c>
      <c r="C411" s="191" t="s">
        <v>34</v>
      </c>
      <c r="D411" s="191" t="s">
        <v>54</v>
      </c>
      <c r="E411" s="191" t="s">
        <v>104</v>
      </c>
      <c r="F411" s="259" t="s">
        <v>1251</v>
      </c>
      <c r="G411" s="146" t="s">
        <v>904</v>
      </c>
      <c r="H411" s="43">
        <v>50000001.189999998</v>
      </c>
      <c r="I411" s="41">
        <v>50000001.189999998</v>
      </c>
      <c r="J411" s="279"/>
      <c r="K411" s="219"/>
      <c r="L411" s="166"/>
    </row>
    <row r="412" spans="1:12" x14ac:dyDescent="0.25">
      <c r="A412" s="243" t="s">
        <v>276</v>
      </c>
      <c r="B412" s="191" t="s">
        <v>40</v>
      </c>
      <c r="C412" s="191"/>
      <c r="D412" s="191"/>
      <c r="E412" s="191"/>
      <c r="F412" s="259"/>
      <c r="G412" s="18" t="s">
        <v>275</v>
      </c>
      <c r="H412" s="43">
        <v>201500000</v>
      </c>
      <c r="I412" s="41"/>
      <c r="J412" s="279"/>
      <c r="K412" s="219"/>
      <c r="L412" s="166"/>
    </row>
    <row r="413" spans="1:12" ht="22.5" x14ac:dyDescent="0.25">
      <c r="A413" s="243" t="s">
        <v>276</v>
      </c>
      <c r="B413" s="191" t="s">
        <v>40</v>
      </c>
      <c r="C413" s="191" t="s">
        <v>40</v>
      </c>
      <c r="D413" s="191"/>
      <c r="E413" s="191"/>
      <c r="F413" s="259"/>
      <c r="G413" s="18" t="s">
        <v>1118</v>
      </c>
      <c r="H413" s="43">
        <v>201500000</v>
      </c>
      <c r="I413" s="41"/>
      <c r="J413" s="279"/>
      <c r="K413" s="219"/>
      <c r="L413" s="166"/>
    </row>
    <row r="414" spans="1:12" ht="22.5" x14ac:dyDescent="0.25">
      <c r="A414" s="243" t="s">
        <v>276</v>
      </c>
      <c r="B414" s="191" t="s">
        <v>40</v>
      </c>
      <c r="C414" s="191" t="s">
        <v>40</v>
      </c>
      <c r="D414" s="191" t="s">
        <v>276</v>
      </c>
      <c r="E414" s="191"/>
      <c r="F414" s="259"/>
      <c r="G414" s="18" t="s">
        <v>277</v>
      </c>
      <c r="H414" s="43">
        <v>201500000</v>
      </c>
      <c r="I414" s="41"/>
      <c r="J414" s="279"/>
      <c r="K414" s="219"/>
      <c r="L414" s="166"/>
    </row>
    <row r="415" spans="1:12" x14ac:dyDescent="0.25">
      <c r="A415" s="243" t="s">
        <v>276</v>
      </c>
      <c r="B415" s="191" t="s">
        <v>40</v>
      </c>
      <c r="C415" s="191" t="s">
        <v>40</v>
      </c>
      <c r="D415" s="191" t="s">
        <v>276</v>
      </c>
      <c r="E415" s="191" t="s">
        <v>290</v>
      </c>
      <c r="F415" s="259"/>
      <c r="G415" s="18" t="s">
        <v>291</v>
      </c>
      <c r="H415" s="43">
        <v>201500000</v>
      </c>
      <c r="I415" s="41"/>
      <c r="J415" s="279"/>
      <c r="K415" s="219"/>
      <c r="L415" s="166"/>
    </row>
    <row r="416" spans="1:12" ht="33.75" x14ac:dyDescent="0.25">
      <c r="A416" s="243" t="s">
        <v>276</v>
      </c>
      <c r="B416" s="191" t="s">
        <v>40</v>
      </c>
      <c r="C416" s="191" t="s">
        <v>40</v>
      </c>
      <c r="D416" s="191" t="s">
        <v>276</v>
      </c>
      <c r="E416" s="191" t="s">
        <v>290</v>
      </c>
      <c r="F416" s="259" t="s">
        <v>1386</v>
      </c>
      <c r="G416" s="146" t="s">
        <v>1117</v>
      </c>
      <c r="H416" s="43">
        <v>201500000</v>
      </c>
      <c r="I416" s="41"/>
      <c r="J416" s="279">
        <v>201500000</v>
      </c>
      <c r="K416" s="219"/>
      <c r="L416" s="166"/>
    </row>
    <row r="417" spans="1:12" ht="22.5" x14ac:dyDescent="0.25">
      <c r="A417" s="241" t="s">
        <v>108</v>
      </c>
      <c r="B417" s="252"/>
      <c r="C417" s="252"/>
      <c r="D417" s="252"/>
      <c r="E417" s="252"/>
      <c r="F417" s="267"/>
      <c r="G417" s="151" t="s">
        <v>1057</v>
      </c>
      <c r="H417" s="122">
        <v>266823588.74000001</v>
      </c>
      <c r="I417" s="41"/>
      <c r="J417" s="279"/>
      <c r="K417" s="219"/>
      <c r="L417" s="166"/>
    </row>
    <row r="418" spans="1:12" ht="33.75" x14ac:dyDescent="0.25">
      <c r="A418" s="243" t="s">
        <v>108</v>
      </c>
      <c r="B418" s="243" t="s">
        <v>40</v>
      </c>
      <c r="C418" s="243" t="s">
        <v>40</v>
      </c>
      <c r="D418" s="243" t="s">
        <v>276</v>
      </c>
      <c r="E418" s="243" t="s">
        <v>395</v>
      </c>
      <c r="F418" s="259" t="s">
        <v>1387</v>
      </c>
      <c r="G418" s="146" t="s">
        <v>1102</v>
      </c>
      <c r="H418" s="43">
        <v>100000000</v>
      </c>
      <c r="I418" s="41"/>
      <c r="J418" s="279">
        <v>100000000</v>
      </c>
      <c r="K418" s="219"/>
      <c r="L418" s="166"/>
    </row>
    <row r="419" spans="1:12" ht="22.5" x14ac:dyDescent="0.25">
      <c r="A419" s="243" t="s">
        <v>108</v>
      </c>
      <c r="B419" s="243" t="s">
        <v>40</v>
      </c>
      <c r="C419" s="243" t="s">
        <v>40</v>
      </c>
      <c r="D419" s="243" t="s">
        <v>276</v>
      </c>
      <c r="E419" s="243" t="s">
        <v>395</v>
      </c>
      <c r="F419" s="259" t="s">
        <v>1388</v>
      </c>
      <c r="G419" s="146" t="s">
        <v>1104</v>
      </c>
      <c r="H419" s="43">
        <v>166823588.74000001</v>
      </c>
      <c r="I419" s="41"/>
      <c r="J419" s="279">
        <v>166823588.74000001</v>
      </c>
      <c r="K419" s="219"/>
      <c r="L419" s="166"/>
    </row>
    <row r="420" spans="1:12" x14ac:dyDescent="0.25">
      <c r="I420" s="273"/>
    </row>
    <row r="421" spans="1:12" x14ac:dyDescent="0.25">
      <c r="A421" s="307" t="s">
        <v>1137</v>
      </c>
      <c r="B421" s="307"/>
      <c r="C421" s="307"/>
      <c r="D421" s="307"/>
      <c r="E421" s="307"/>
      <c r="F421" s="307"/>
      <c r="G421" s="307"/>
      <c r="H421" s="275">
        <f>+SUM(H7,H76,H88,H120,H174,H240,H270,H313,H347,H368,H417)</f>
        <v>239156470371.5925</v>
      </c>
      <c r="I421" s="275">
        <f>SUM(I7:I419)</f>
        <v>93529047671.019989</v>
      </c>
      <c r="J421" s="281">
        <f>SUM(J7:J419)</f>
        <v>145627422700.57004</v>
      </c>
      <c r="K421" s="275">
        <f>SUM(K7:K419)</f>
        <v>13378335000</v>
      </c>
    </row>
    <row r="422" spans="1:12" x14ac:dyDescent="0.25">
      <c r="K422" s="145"/>
    </row>
    <row r="423" spans="1:12" x14ac:dyDescent="0.25">
      <c r="J423" s="145" t="s">
        <v>1398</v>
      </c>
      <c r="K423" s="145"/>
    </row>
    <row r="424" spans="1:12" x14ac:dyDescent="0.25">
      <c r="A424" s="257" t="s">
        <v>1138</v>
      </c>
      <c r="H424" s="257" t="s">
        <v>1140</v>
      </c>
      <c r="J424" s="240" t="s">
        <v>1399</v>
      </c>
      <c r="K424" s="145"/>
    </row>
    <row r="425" spans="1:12" x14ac:dyDescent="0.25">
      <c r="A425" s="257" t="s">
        <v>1139</v>
      </c>
      <c r="H425" s="257" t="s">
        <v>1389</v>
      </c>
      <c r="K425" s="145" t="s">
        <v>1400</v>
      </c>
    </row>
    <row r="426" spans="1:12" x14ac:dyDescent="0.25">
      <c r="K426" s="145"/>
    </row>
    <row r="427" spans="1:12" x14ac:dyDescent="0.25">
      <c r="K427" s="145"/>
    </row>
    <row r="428" spans="1:12" x14ac:dyDescent="0.25">
      <c r="K428" s="145"/>
    </row>
    <row r="429" spans="1:12" x14ac:dyDescent="0.25">
      <c r="K429" s="145"/>
    </row>
    <row r="430" spans="1:12" x14ac:dyDescent="0.25">
      <c r="K430" s="145"/>
    </row>
    <row r="431" spans="1:12" x14ac:dyDescent="0.25">
      <c r="A431" s="145"/>
      <c r="K431" s="145"/>
    </row>
    <row r="432" spans="1:12" x14ac:dyDescent="0.25">
      <c r="A432" s="257"/>
      <c r="K432" s="145"/>
    </row>
    <row r="433" spans="11:11" x14ac:dyDescent="0.25">
      <c r="K433" s="145"/>
    </row>
    <row r="434" spans="11:11" x14ac:dyDescent="0.25">
      <c r="K434" s="145"/>
    </row>
    <row r="435" spans="11:11" x14ac:dyDescent="0.25">
      <c r="K435" s="145"/>
    </row>
    <row r="436" spans="11:11" x14ac:dyDescent="0.25">
      <c r="K436" s="145"/>
    </row>
    <row r="437" spans="11:11" x14ac:dyDescent="0.25">
      <c r="K437" s="145"/>
    </row>
    <row r="438" spans="11:11" x14ac:dyDescent="0.25">
      <c r="K438" s="145"/>
    </row>
    <row r="439" spans="11:11" x14ac:dyDescent="0.25">
      <c r="K439" s="145"/>
    </row>
    <row r="440" spans="11:11" x14ac:dyDescent="0.25">
      <c r="K440" s="145"/>
    </row>
    <row r="441" spans="11:11" x14ac:dyDescent="0.25">
      <c r="K441" s="145"/>
    </row>
    <row r="442" spans="11:11" x14ac:dyDescent="0.25">
      <c r="K442" s="145"/>
    </row>
    <row r="443" spans="11:11" x14ac:dyDescent="0.25">
      <c r="K443" s="145"/>
    </row>
    <row r="444" spans="11:11" x14ac:dyDescent="0.25">
      <c r="K444" s="145"/>
    </row>
    <row r="445" spans="11:11" x14ac:dyDescent="0.25">
      <c r="K445" s="145"/>
    </row>
    <row r="446" spans="11:11" x14ac:dyDescent="0.25">
      <c r="K446" s="145"/>
    </row>
    <row r="447" spans="11:11" x14ac:dyDescent="0.25">
      <c r="K447" s="145"/>
    </row>
    <row r="448" spans="11:11" x14ac:dyDescent="0.25">
      <c r="K448" s="145"/>
    </row>
    <row r="449" spans="11:11" x14ac:dyDescent="0.25">
      <c r="K449" s="145"/>
    </row>
    <row r="450" spans="11:11" x14ac:dyDescent="0.25">
      <c r="K450" s="145"/>
    </row>
    <row r="451" spans="11:11" x14ac:dyDescent="0.25">
      <c r="K451" s="145"/>
    </row>
    <row r="452" spans="11:11" x14ac:dyDescent="0.25">
      <c r="K452" s="145"/>
    </row>
    <row r="453" spans="11:11" x14ac:dyDescent="0.25">
      <c r="K453" s="145"/>
    </row>
    <row r="454" spans="11:11" x14ac:dyDescent="0.25">
      <c r="K454" s="145"/>
    </row>
    <row r="455" spans="11:11" x14ac:dyDescent="0.25">
      <c r="K455" s="145"/>
    </row>
    <row r="456" spans="11:11" x14ac:dyDescent="0.25">
      <c r="K456" s="145"/>
    </row>
    <row r="457" spans="11:11" x14ac:dyDescent="0.25">
      <c r="K457" s="145"/>
    </row>
    <row r="458" spans="11:11" x14ac:dyDescent="0.25">
      <c r="K458" s="145"/>
    </row>
    <row r="459" spans="11:11" x14ac:dyDescent="0.25">
      <c r="K459" s="145"/>
    </row>
    <row r="460" spans="11:11" x14ac:dyDescent="0.25">
      <c r="K460" s="145"/>
    </row>
    <row r="461" spans="11:11" x14ac:dyDescent="0.25">
      <c r="K461" s="145"/>
    </row>
    <row r="462" spans="11:11" x14ac:dyDescent="0.25">
      <c r="K462" s="145"/>
    </row>
    <row r="463" spans="11:11" x14ac:dyDescent="0.25">
      <c r="K463" s="145"/>
    </row>
    <row r="464" spans="11:11" x14ac:dyDescent="0.25">
      <c r="K464" s="145"/>
    </row>
    <row r="465" spans="11:11" x14ac:dyDescent="0.25">
      <c r="K465" s="145"/>
    </row>
    <row r="466" spans="11:11" x14ac:dyDescent="0.25">
      <c r="K466" s="145"/>
    </row>
    <row r="467" spans="11:11" x14ac:dyDescent="0.25">
      <c r="K467" s="145"/>
    </row>
    <row r="468" spans="11:11" x14ac:dyDescent="0.25">
      <c r="K468" s="145"/>
    </row>
    <row r="469" spans="11:11" x14ac:dyDescent="0.25">
      <c r="K469" s="145"/>
    </row>
    <row r="470" spans="11:11" x14ac:dyDescent="0.25">
      <c r="K470" s="145"/>
    </row>
    <row r="471" spans="11:11" x14ac:dyDescent="0.25">
      <c r="K471" s="145"/>
    </row>
    <row r="472" spans="11:11" x14ac:dyDescent="0.25">
      <c r="K472" s="145"/>
    </row>
    <row r="473" spans="11:11" x14ac:dyDescent="0.25">
      <c r="K473" s="145"/>
    </row>
    <row r="474" spans="11:11" x14ac:dyDescent="0.25">
      <c r="K474" s="145"/>
    </row>
    <row r="475" spans="11:11" x14ac:dyDescent="0.25">
      <c r="K475" s="145"/>
    </row>
    <row r="476" spans="11:11" x14ac:dyDescent="0.25">
      <c r="K476" s="145"/>
    </row>
    <row r="477" spans="11:11" x14ac:dyDescent="0.25">
      <c r="K477" s="145"/>
    </row>
    <row r="478" spans="11:11" x14ac:dyDescent="0.25">
      <c r="K478" s="145"/>
    </row>
    <row r="479" spans="11:11" x14ac:dyDescent="0.25">
      <c r="K479" s="145"/>
    </row>
    <row r="480" spans="11:11" x14ac:dyDescent="0.25">
      <c r="K480" s="145"/>
    </row>
    <row r="481" spans="11:11" x14ac:dyDescent="0.25">
      <c r="K481" s="145"/>
    </row>
    <row r="482" spans="11:11" x14ac:dyDescent="0.25">
      <c r="K482" s="145"/>
    </row>
    <row r="483" spans="11:11" x14ac:dyDescent="0.25">
      <c r="K483" s="145"/>
    </row>
    <row r="484" spans="11:11" x14ac:dyDescent="0.25">
      <c r="K484" s="145"/>
    </row>
    <row r="485" spans="11:11" x14ac:dyDescent="0.25">
      <c r="K485" s="145"/>
    </row>
    <row r="486" spans="11:11" x14ac:dyDescent="0.25">
      <c r="K486" s="145"/>
    </row>
    <row r="487" spans="11:11" x14ac:dyDescent="0.25">
      <c r="K487" s="145"/>
    </row>
    <row r="488" spans="11:11" x14ac:dyDescent="0.25">
      <c r="K488" s="145"/>
    </row>
    <row r="489" spans="11:11" x14ac:dyDescent="0.25">
      <c r="K489" s="145"/>
    </row>
    <row r="490" spans="11:11" x14ac:dyDescent="0.25">
      <c r="K490" s="145"/>
    </row>
    <row r="491" spans="11:11" x14ac:dyDescent="0.25">
      <c r="K491" s="145"/>
    </row>
    <row r="492" spans="11:11" x14ac:dyDescent="0.25">
      <c r="K492" s="145"/>
    </row>
    <row r="493" spans="11:11" x14ac:dyDescent="0.25">
      <c r="K493" s="145"/>
    </row>
    <row r="494" spans="11:11" x14ac:dyDescent="0.25">
      <c r="K494" s="145"/>
    </row>
    <row r="495" spans="11:11" x14ac:dyDescent="0.25">
      <c r="K495" s="145"/>
    </row>
    <row r="496" spans="11:11" x14ac:dyDescent="0.25">
      <c r="K496" s="145"/>
    </row>
    <row r="497" spans="11:11" x14ac:dyDescent="0.25">
      <c r="K497" s="145"/>
    </row>
    <row r="498" spans="11:11" x14ac:dyDescent="0.25">
      <c r="K498" s="145"/>
    </row>
    <row r="499" spans="11:11" x14ac:dyDescent="0.25">
      <c r="K499" s="145"/>
    </row>
    <row r="500" spans="11:11" x14ac:dyDescent="0.25">
      <c r="K500" s="145"/>
    </row>
    <row r="501" spans="11:11" x14ac:dyDescent="0.25">
      <c r="K501" s="145"/>
    </row>
    <row r="502" spans="11:11" x14ac:dyDescent="0.25">
      <c r="K502" s="145"/>
    </row>
    <row r="503" spans="11:11" x14ac:dyDescent="0.25">
      <c r="K503" s="145"/>
    </row>
    <row r="504" spans="11:11" x14ac:dyDescent="0.25">
      <c r="K504" s="145"/>
    </row>
    <row r="505" spans="11:11" x14ac:dyDescent="0.25">
      <c r="K505" s="145"/>
    </row>
    <row r="506" spans="11:11" x14ac:dyDescent="0.25">
      <c r="K506" s="145"/>
    </row>
    <row r="507" spans="11:11" x14ac:dyDescent="0.25">
      <c r="K507" s="145"/>
    </row>
    <row r="508" spans="11:11" x14ac:dyDescent="0.25">
      <c r="K508" s="145"/>
    </row>
  </sheetData>
  <sheetProtection password="80AB" sheet="1" objects="1" scenarios="1"/>
  <autoFilter ref="A6:L419"/>
  <mergeCells count="6">
    <mergeCell ref="A421:G421"/>
    <mergeCell ref="A5:H5"/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  <headerFoot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POAI CON FUENTES 2012</vt:lpstr>
      <vt:lpstr>RESUMEN  POAI 2012</vt:lpstr>
      <vt:lpstr>'POAI CON FUENTES 2012'!Área_de_impresión</vt:lpstr>
      <vt:lpstr>'RESUMEN  POAI 2012'!Área_de_impresión</vt:lpstr>
      <vt:lpstr>'POAI CON FUENTES 2012'!Títulos_a_imprimir</vt:lpstr>
      <vt:lpstr>'RESUMEN  POAI 2012'!Títulos_a_imprimir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LIBIA KARELIA GALVIS RODRIGUEZ</cp:lastModifiedBy>
  <cp:lastPrinted>2012-07-31T14:13:27Z</cp:lastPrinted>
  <dcterms:created xsi:type="dcterms:W3CDTF">2012-05-26T21:03:48Z</dcterms:created>
  <dcterms:modified xsi:type="dcterms:W3CDTF">2012-08-02T22:41:00Z</dcterms:modified>
</cp:coreProperties>
</file>